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Anuita" sheetId="1" r:id="rId1"/>
    <sheet name="Popis" sheetId="2" r:id="rId2"/>
    <sheet name="Graf" sheetId="3" r:id="rId3"/>
    <sheet name="Pom" sheetId="4" state="veryHidden" r:id="rId4"/>
  </sheets>
  <definedNames>
    <definedName name="Mesice_1">'Pom'!$I$5:$J$16</definedName>
    <definedName name="Mesice_2">'Pom'!$J$5:$K$16</definedName>
    <definedName name="Seznam_1">'Pom'!$B$8:$B$9</definedName>
    <definedName name="Seznam_2">'Pom'!$C$7:$C$9</definedName>
    <definedName name="Seznam_3">'Pom'!$D$7:$D$9</definedName>
    <definedName name="Seznam_4">'Pom'!$E$32:$E$40</definedName>
    <definedName name="Seznam_5">'Pom'!$F$5:$F$16</definedName>
    <definedName name="Seznam_6">'Pom'!$G$5:$G$16</definedName>
    <definedName name="Seznam_7">'Pom'!$H$5:$H$16</definedName>
    <definedName name="Splatka_D">'Anuita'!$I$6</definedName>
    <definedName name="Splatka_M">'Anuita'!$F$7</definedName>
    <definedName name="Splatka_R">'Anuita'!$I$7</definedName>
    <definedName name="Splatka_V">'Anuita'!$F$8</definedName>
    <definedName name="Urok_M">'Anuita'!$I$4</definedName>
    <definedName name="Uver_V">'Anuita'!$F$2</definedName>
  </definedNames>
  <calcPr fullCalcOnLoad="1"/>
</workbook>
</file>

<file path=xl/sharedStrings.xml><?xml version="1.0" encoding="utf-8"?>
<sst xmlns="http://schemas.openxmlformats.org/spreadsheetml/2006/main" count="141" uniqueCount="119">
  <si>
    <t>Výše úvěru</t>
  </si>
  <si>
    <t>Úroková míra p.a.</t>
  </si>
  <si>
    <t>celá %</t>
  </si>
  <si>
    <t>desetiny</t>
  </si>
  <si>
    <t>setiny</t>
  </si>
  <si>
    <t>celkem</t>
  </si>
  <si>
    <t>Doba splatnosti</t>
  </si>
  <si>
    <t>roky</t>
  </si>
  <si>
    <t>měsíce</t>
  </si>
  <si>
    <t>Měsíc první splátky</t>
  </si>
  <si>
    <t>listopad</t>
  </si>
  <si>
    <t>Rok první splátky</t>
  </si>
  <si>
    <t>Výše splátky</t>
  </si>
  <si>
    <t>Úrok celkem
tj. zaplaceno navíc</t>
  </si>
  <si>
    <t>Zaplaceno celkem tj. úrok + jistina (výše úvěru)</t>
  </si>
  <si>
    <t>č.
spl.</t>
  </si>
  <si>
    <t>Měsíc</t>
  </si>
  <si>
    <t>Rok</t>
  </si>
  <si>
    <t>Splátka úvěru</t>
  </si>
  <si>
    <t>Zůstatek
jistiny</t>
  </si>
  <si>
    <t>Celkem</t>
  </si>
  <si>
    <t>Z toho
úrok</t>
  </si>
  <si>
    <t>Z toho
úmor</t>
  </si>
  <si>
    <t>% složení splátky</t>
  </si>
  <si>
    <t>Grafické znázornění % rozložení splátky</t>
  </si>
  <si>
    <t>úrok</t>
  </si>
  <si>
    <t>úmor</t>
  </si>
  <si>
    <t>úrok / úmor</t>
  </si>
  <si>
    <t>Procenta</t>
  </si>
  <si>
    <t>Desetiny</t>
  </si>
  <si>
    <t>Setiny</t>
  </si>
  <si>
    <t>Roky</t>
  </si>
  <si>
    <t>Měsíce</t>
  </si>
  <si>
    <t>1.měsíc</t>
  </si>
  <si>
    <t>1.rok</t>
  </si>
  <si>
    <t>seznam_1</t>
  </si>
  <si>
    <t>seznam_2</t>
  </si>
  <si>
    <t>seznam_3</t>
  </si>
  <si>
    <t>seznam_4</t>
  </si>
  <si>
    <t>seznam_5</t>
  </si>
  <si>
    <t>seznam_6</t>
  </si>
  <si>
    <t>seznam_7</t>
  </si>
  <si>
    <t>rok 1</t>
  </si>
  <si>
    <t>rok 2</t>
  </si>
  <si>
    <t>rok 3</t>
  </si>
  <si>
    <t>rok 4</t>
  </si>
  <si>
    <t>rok 5</t>
  </si>
  <si>
    <t>rok 6</t>
  </si>
  <si>
    <t>rok 7</t>
  </si>
  <si>
    <t>rok 8</t>
  </si>
  <si>
    <t>rok 9</t>
  </si>
  <si>
    <t>rok 10</t>
  </si>
  <si>
    <t>rok 11</t>
  </si>
  <si>
    <t>rok 12</t>
  </si>
  <si>
    <t>rok 13</t>
  </si>
  <si>
    <t>rok 14</t>
  </si>
  <si>
    <t>rok 15</t>
  </si>
  <si>
    <t>rok 16</t>
  </si>
  <si>
    <t>rok 17</t>
  </si>
  <si>
    <t>rok 18</t>
  </si>
  <si>
    <t>rok 19</t>
  </si>
  <si>
    <t>rok 20</t>
  </si>
  <si>
    <t>rok 21</t>
  </si>
  <si>
    <t>rok 22</t>
  </si>
  <si>
    <t>rok 23</t>
  </si>
  <si>
    <t>rok 24</t>
  </si>
  <si>
    <t>rok 25</t>
  </si>
  <si>
    <t>rok 26</t>
  </si>
  <si>
    <t>rok 27</t>
  </si>
  <si>
    <t>rok 28</t>
  </si>
  <si>
    <t>rok 29</t>
  </si>
  <si>
    <t>rok 30</t>
  </si>
  <si>
    <t>rok 31</t>
  </si>
  <si>
    <t>rok 32</t>
  </si>
  <si>
    <t>rok 33</t>
  </si>
  <si>
    <t>rok 34</t>
  </si>
  <si>
    <t>rok 35</t>
  </si>
  <si>
    <t>rok 36</t>
  </si>
  <si>
    <t>rok 37</t>
  </si>
  <si>
    <t>rok 38</t>
  </si>
  <si>
    <t>rok 39</t>
  </si>
  <si>
    <t>rok 40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</si>
  <si>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</si>
  <si>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</si>
  <si>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</si>
  <si>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</si>
  <si>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</si>
  <si>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</si>
  <si>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</si>
  <si>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</si>
  <si>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</si>
  <si>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</si>
  <si>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prosinec</t>
  </si>
  <si>
    <t>Anuitní splátkový kalendář</t>
  </si>
  <si>
    <t>Aplikace MS Excel vytvořená pouze pomocí vestavěných nástrojů excelu.</t>
  </si>
  <si>
    <t>Tento soubor má omezenou funkčnost.</t>
  </si>
  <si>
    <t>Rádi Vám ji bezplatně zašleme.</t>
  </si>
  <si>
    <t>Poměr mezi úrokem a úmorem je zároveň uveden v procentech a je i graficky znázorněn u každé splátky.</t>
  </si>
  <si>
    <t>Veškeré vstupní hodnoty zadáváme na listu Anuita.</t>
  </si>
  <si>
    <t>Hodnoty zadáváme pouze do zeleně podbarvených buněk.</t>
  </si>
  <si>
    <t>Celá procenta</t>
  </si>
  <si>
    <t>Desetiny procent</t>
  </si>
  <si>
    <t>Setiny procent</t>
  </si>
  <si>
    <t>Tento soubor zobrazuje anuitní splátkový kalendář (splácení použávané zejména u hypoték a osobních půjček).</t>
  </si>
  <si>
    <t>Zadávání vstupních dat:</t>
  </si>
  <si>
    <t>První splátka</t>
  </si>
  <si>
    <t>V této aplikaci byly použity zejména následující nástroje Excelu:</t>
  </si>
  <si>
    <t>Finanční funkce</t>
  </si>
  <si>
    <t>Ověření dat</t>
  </si>
  <si>
    <t>Podmíněný formát</t>
  </si>
  <si>
    <t>Všechny hodnoty, mimo výše úvěru, zadáváme pomocí rozevíracího seznamu v buňce.</t>
  </si>
  <si>
    <t>Úroková míra</t>
  </si>
  <si>
    <t>Pouze takto zpracovaný splátkový kalendář Vám zobrazí veškeré aspekty anuitního splácení.</t>
  </si>
  <si>
    <t>Graf</t>
  </si>
  <si>
    <t>Vytvářet takovéto aplikace není složité, rádi Vás to naučíme !</t>
  </si>
  <si>
    <t>Splátkový kalendář (list Anuita) zobrazuje jednotlivé splátky, a to rozdělené na úrok a na úmor.</t>
  </si>
  <si>
    <t>Dále je zde uveden graf ročních (rok splácení, nikoliv kalendářní rok) plateb úmoru a úroku (list Graf)</t>
  </si>
  <si>
    <t>http://www.skoleni-e.cz/kontakty.html</t>
  </si>
  <si>
    <t xml:space="preserve">Chcete-li plnou verzi, kontaktujte nás na: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</si>
</sst>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\.yyyy"/>
    <numFmt numFmtId="165" formatCode="[$-405]d\.\ mmmm\ yyyy"/>
    <numFmt numFmtId="166" formatCode="mmmm"/>
    <numFmt numFmtId="167" formatCode="d\.m\.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56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color indexed="32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sz val="16.25"/>
      <color indexed="8"/>
      <name val="Arial"/>
      <family val="0"/>
    </font>
    <font>
      <sz val="8"/>
      <color indexed="8"/>
      <name val="Arial"/>
      <family val="0"/>
    </font>
    <font>
      <b/>
      <sz val="16"/>
      <color indexed="8"/>
      <name val="Arial"/>
      <family val="0"/>
    </font>
    <font>
      <sz val="8.2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56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62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Border="0" applyAlignment="0" applyProtection="0"/>
    <xf numFmtId="0" fontId="4" fillId="12" borderId="0" applyNumberFormat="0" applyBorder="0" applyAlignment="0" applyProtection="0"/>
    <xf numFmtId="0" fontId="5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14" borderId="8" applyNumberFormat="0" applyAlignment="0" applyProtection="0"/>
    <xf numFmtId="0" fontId="3" fillId="14" borderId="9" applyNumberFormat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19" borderId="10" xfId="0" applyFill="1" applyBorder="1" applyAlignment="1" applyProtection="1">
      <alignment/>
      <protection hidden="1"/>
    </xf>
    <xf numFmtId="0" fontId="17" fillId="20" borderId="10" xfId="0" applyFont="1" applyFill="1" applyBorder="1" applyAlignment="1" applyProtection="1">
      <alignment horizontal="center"/>
      <protection hidden="1"/>
    </xf>
    <xf numFmtId="0" fontId="18" fillId="21" borderId="10" xfId="0" applyFont="1" applyFill="1" applyBorder="1" applyAlignment="1" applyProtection="1">
      <alignment horizontal="center"/>
      <protection hidden="1"/>
    </xf>
    <xf numFmtId="0" fontId="17" fillId="19" borderId="10" xfId="0" applyFont="1" applyFill="1" applyBorder="1" applyAlignment="1" applyProtection="1">
      <alignment horizontal="center"/>
      <protection hidden="1"/>
    </xf>
    <xf numFmtId="0" fontId="0" fillId="19" borderId="10" xfId="0" applyFill="1" applyBorder="1" applyAlignment="1" applyProtection="1">
      <alignment horizontal="center"/>
      <protection hidden="1"/>
    </xf>
    <xf numFmtId="0" fontId="18" fillId="22" borderId="10" xfId="0" applyFont="1" applyFill="1" applyBorder="1" applyAlignment="1" applyProtection="1">
      <alignment/>
      <protection hidden="1"/>
    </xf>
    <xf numFmtId="0" fontId="18" fillId="23" borderId="10" xfId="0" applyFont="1" applyFill="1" applyBorder="1" applyAlignment="1" applyProtection="1">
      <alignment horizontal="center"/>
      <protection hidden="1"/>
    </xf>
    <xf numFmtId="0" fontId="18" fillId="22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shrinkToFit="1"/>
      <protection hidden="1"/>
    </xf>
    <xf numFmtId="4" fontId="0" fillId="0" borderId="10" xfId="0" applyNumberFormat="1" applyBorder="1" applyAlignment="1" applyProtection="1">
      <alignment shrinkToFit="1"/>
      <protection hidden="1"/>
    </xf>
    <xf numFmtId="10" fontId="0" fillId="0" borderId="10" xfId="0" applyNumberFormat="1" applyBorder="1" applyAlignment="1" applyProtection="1">
      <alignment shrinkToFit="1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13" borderId="0" xfId="0" applyFill="1" applyAlignment="1">
      <alignment/>
    </xf>
    <xf numFmtId="0" fontId="20" fillId="0" borderId="0" xfId="50" applyAlignment="1" applyProtection="1">
      <alignment/>
      <protection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13" borderId="10" xfId="0" applyFont="1" applyFill="1" applyBorder="1" applyAlignment="1" applyProtection="1">
      <alignment horizontal="center"/>
      <protection hidden="1" locked="0"/>
    </xf>
    <xf numFmtId="0" fontId="18" fillId="23" borderId="10" xfId="0" applyFont="1" applyFill="1" applyBorder="1" applyAlignment="1" applyProtection="1">
      <alignment horizontal="center"/>
      <protection hidden="1"/>
    </xf>
    <xf numFmtId="0" fontId="20" fillId="0" borderId="0" xfId="36" applyAlignment="1" applyProtection="1">
      <alignment/>
      <protection/>
    </xf>
    <xf numFmtId="0" fontId="18" fillId="6" borderId="10" xfId="0" applyFont="1" applyFill="1" applyBorder="1" applyAlignment="1" applyProtection="1">
      <alignment/>
      <protection hidden="1"/>
    </xf>
    <xf numFmtId="4" fontId="18" fillId="21" borderId="10" xfId="0" applyNumberFormat="1" applyFont="1" applyFill="1" applyBorder="1" applyAlignment="1" applyProtection="1">
      <alignment horizontal="center"/>
      <protection hidden="1"/>
    </xf>
    <xf numFmtId="0" fontId="18" fillId="6" borderId="16" xfId="0" applyFont="1" applyFill="1" applyBorder="1" applyAlignment="1" applyProtection="1">
      <alignment/>
      <protection hidden="1"/>
    </xf>
    <xf numFmtId="0" fontId="18" fillId="6" borderId="14" xfId="0" applyFont="1" applyFill="1" applyBorder="1" applyAlignment="1" applyProtection="1">
      <alignment/>
      <protection hidden="1"/>
    </xf>
    <xf numFmtId="0" fontId="18" fillId="6" borderId="15" xfId="0" applyFont="1" applyFill="1" applyBorder="1" applyAlignment="1" applyProtection="1">
      <alignment/>
      <protection hidden="1"/>
    </xf>
    <xf numFmtId="0" fontId="19" fillId="6" borderId="10" xfId="0" applyFont="1" applyFill="1" applyBorder="1" applyAlignment="1" applyProtection="1">
      <alignment vertical="center"/>
      <protection hidden="1"/>
    </xf>
    <xf numFmtId="0" fontId="18" fillId="6" borderId="10" xfId="0" applyFont="1" applyFill="1" applyBorder="1" applyAlignment="1" applyProtection="1">
      <alignment vertical="center"/>
      <protection hidden="1"/>
    </xf>
    <xf numFmtId="3" fontId="22" fillId="13" borderId="10" xfId="0" applyNumberFormat="1" applyFont="1" applyFill="1" applyBorder="1" applyAlignment="1" applyProtection="1">
      <alignment horizontal="center"/>
      <protection hidden="1" locked="0"/>
    </xf>
    <xf numFmtId="0" fontId="19" fillId="23" borderId="10" xfId="0" applyFont="1" applyFill="1" applyBorder="1" applyAlignment="1" applyProtection="1">
      <alignment horizontal="center" vertical="center" wrapText="1"/>
      <protection hidden="1"/>
    </xf>
    <xf numFmtId="0" fontId="19" fillId="23" borderId="10" xfId="0" applyFont="1" applyFill="1" applyBorder="1" applyAlignment="1" applyProtection="1">
      <alignment horizontal="center" vertical="center"/>
      <protection hidden="1"/>
    </xf>
    <xf numFmtId="0" fontId="18" fillId="23" borderId="10" xfId="0" applyFont="1" applyFill="1" applyBorder="1" applyAlignment="1" applyProtection="1">
      <alignment horizontal="center" vertical="center"/>
      <protection hidden="1"/>
    </xf>
    <xf numFmtId="0" fontId="18" fillId="23" borderId="10" xfId="0" applyFont="1" applyFill="1" applyBorder="1" applyAlignment="1" applyProtection="1">
      <alignment horizontal="center" vertical="center" wrapText="1"/>
      <protection hidden="1"/>
    </xf>
    <xf numFmtId="0" fontId="18" fillId="24" borderId="10" xfId="0" applyFont="1" applyFill="1" applyBorder="1" applyAlignment="1" applyProtection="1">
      <alignment horizontal="center"/>
      <protection hidden="1"/>
    </xf>
    <xf numFmtId="4" fontId="18" fillId="25" borderId="16" xfId="0" applyNumberFormat="1" applyFont="1" applyFill="1" applyBorder="1" applyAlignment="1" applyProtection="1">
      <alignment horizontal="center"/>
      <protection hidden="1"/>
    </xf>
    <xf numFmtId="0" fontId="18" fillId="25" borderId="15" xfId="0" applyFont="1" applyFill="1" applyBorder="1" applyAlignment="1" applyProtection="1">
      <alignment horizontal="center"/>
      <protection hidden="1"/>
    </xf>
    <xf numFmtId="4" fontId="18" fillId="10" borderId="16" xfId="0" applyNumberFormat="1" applyFont="1" applyFill="1" applyBorder="1" applyAlignment="1" applyProtection="1">
      <alignment horizontal="center"/>
      <protection hidden="1"/>
    </xf>
    <xf numFmtId="0" fontId="18" fillId="10" borderId="14" xfId="0" applyFont="1" applyFill="1" applyBorder="1" applyAlignment="1" applyProtection="1">
      <alignment horizontal="center"/>
      <protection hidden="1"/>
    </xf>
    <xf numFmtId="0" fontId="18" fillId="10" borderId="15" xfId="0" applyFont="1" applyFill="1" applyBorder="1" applyAlignment="1" applyProtection="1">
      <alignment horizontal="center"/>
      <protection hidden="1"/>
    </xf>
    <xf numFmtId="0" fontId="18" fillId="22" borderId="10" xfId="0" applyFont="1" applyFill="1" applyBorder="1" applyAlignment="1" applyProtection="1">
      <alignment/>
      <protection hidden="1"/>
    </xf>
    <xf numFmtId="0" fontId="18" fillId="23" borderId="10" xfId="0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indexed="4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FFFFFF"/>
      <rgbColor rgb="00FF0000"/>
      <rgbColor rgb="0000FF00"/>
      <rgbColor rgb="00FFCCFF"/>
      <rgbColor rgb="00FFFF00"/>
      <rgbColor rgb="00FF00FF"/>
      <rgbColor rgb="0000FFFF"/>
      <rgbColor rgb="00800000"/>
      <rgbColor rgb="00008000"/>
      <rgbColor rgb="00969696"/>
      <rgbColor rgb="00808000"/>
      <rgbColor rgb="00800080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FFCC"/>
      <rgbColor rgb="00FFCC00"/>
      <rgbColor rgb="00FF9900"/>
      <rgbColor rgb="00FF6600"/>
      <rgbColor rgb="00666699"/>
      <rgbColor rgb="00EAEAEA"/>
      <rgbColor rgb="00808080"/>
      <rgbColor rgb="00339966"/>
      <rgbColor rgb="00777777"/>
      <rgbColor rgb="005F5F5F"/>
      <rgbColor rgb="004D4D4D"/>
      <rgbColor rgb="00993366"/>
      <rgbColor rgb="00B2B2B2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Roční platby úroku a úmoru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41"/>
          <c:w val="0.917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v>úrok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Pom!$B$49:$AO$49</c:f>
              <c:numCache>
                <c:ptCount val="40"/>
                <c:pt idx="0">
                  <c:v>51840.93325108243</c:v>
                </c:pt>
                <c:pt idx="1">
                  <c:v>51030.87929516985</c:v>
                </c:pt>
                <c:pt idx="2">
                  <c:v>50177.514044813994</c:v>
                </c:pt>
                <c:pt idx="3">
                  <c:v>49278.521767571816</c:v>
                </c:pt>
                <c:pt idx="4">
                  <c:v>48331.46291533465</c:v>
                </c:pt>
                <c:pt idx="5">
                  <c:v>47333.76750425476</c:v>
                </c:pt>
                <c:pt idx="6">
                  <c:v>46282.72814071521</c:v>
                </c:pt>
                <c:pt idx="7">
                  <c:v>45175.492674418</c:v>
                </c:pt>
                <c:pt idx="8">
                  <c:v>44009.05645865368</c:v>
                </c:pt>
                <c:pt idx="9">
                  <c:v>42780.25419674946</c:v>
                </c:pt>
                <c:pt idx="10">
                  <c:v>41485.751352569925</c:v>
                </c:pt>
                <c:pt idx="11">
                  <c:v>40122.035101761525</c:v>
                </c:pt>
                <c:pt idx="12">
                  <c:v>38685.4047991857</c:v>
                </c:pt>
                <c:pt idx="13">
                  <c:v>37171.96193667258</c:v>
                </c:pt>
                <c:pt idx="14">
                  <c:v>35577.59956384424</c:v>
                </c:pt>
                <c:pt idx="15">
                  <c:v>33897.9911432992</c:v>
                </c:pt>
                <c:pt idx="16">
                  <c:v>32128.57880991524</c:v>
                </c:pt>
                <c:pt idx="17">
                  <c:v>30264.56100241023</c:v>
                </c:pt>
                <c:pt idx="18">
                  <c:v>28300.879433597656</c:v>
                </c:pt>
                <c:pt idx="19">
                  <c:v>26232.205363978363</c:v>
                </c:pt>
                <c:pt idx="20">
                  <c:v>24052.92514142017</c:v>
                </c:pt>
                <c:pt idx="21">
                  <c:v>21757.124967685075</c:v>
                </c:pt>
                <c:pt idx="22">
                  <c:v>19338.574850465648</c:v>
                </c:pt>
                <c:pt idx="23">
                  <c:v>16790.71169738226</c:v>
                </c:pt>
                <c:pt idx="24">
                  <c:v>14106.621506064097</c:v>
                </c:pt>
                <c:pt idx="25">
                  <c:v>11279.020601984239</c:v>
                </c:pt>
                <c:pt idx="26">
                  <c:v>8300.235873134754</c:v>
                </c:pt>
                <c:pt idx="27">
                  <c:v>5162.18394790581</c:v>
                </c:pt>
                <c:pt idx="28">
                  <c:v>1856.3492596648478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v>úmor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Pom!$B$50:$AO$50</c:f>
              <c:numCache>
                <c:ptCount val="40"/>
                <c:pt idx="0">
                  <c:v>15150.491804147401</c:v>
                </c:pt>
                <c:pt idx="1">
                  <c:v>15960.545760059984</c:v>
                </c:pt>
                <c:pt idx="2">
                  <c:v>16813.91101041583</c:v>
                </c:pt>
                <c:pt idx="3">
                  <c:v>17712.903287658013</c:v>
                </c:pt>
                <c:pt idx="4">
                  <c:v>18659.96213989519</c:v>
                </c:pt>
                <c:pt idx="5">
                  <c:v>19657.65755097507</c:v>
                </c:pt>
                <c:pt idx="6">
                  <c:v>20708.69691451462</c:v>
                </c:pt>
                <c:pt idx="7">
                  <c:v>21815.932380811824</c:v>
                </c:pt>
                <c:pt idx="8">
                  <c:v>22982.36859657615</c:v>
                </c:pt>
                <c:pt idx="9">
                  <c:v>24211.170858480367</c:v>
                </c:pt>
                <c:pt idx="10">
                  <c:v>25505.6737026599</c:v>
                </c:pt>
                <c:pt idx="11">
                  <c:v>26869.389953468308</c:v>
                </c:pt>
                <c:pt idx="12">
                  <c:v>28306.020256044132</c:v>
                </c:pt>
                <c:pt idx="13">
                  <c:v>29819.46311855725</c:v>
                </c:pt>
                <c:pt idx="14">
                  <c:v>31413.8254913856</c:v>
                </c:pt>
                <c:pt idx="15">
                  <c:v>33093.43391193063</c:v>
                </c:pt>
                <c:pt idx="16">
                  <c:v>34862.84624531459</c:v>
                </c:pt>
                <c:pt idx="17">
                  <c:v>36726.864052819605</c:v>
                </c:pt>
                <c:pt idx="18">
                  <c:v>38690.54562163216</c:v>
                </c:pt>
                <c:pt idx="19">
                  <c:v>40759.21969125146</c:v>
                </c:pt>
                <c:pt idx="20">
                  <c:v>42938.49991380966</c:v>
                </c:pt>
                <c:pt idx="21">
                  <c:v>45234.300087544754</c:v>
                </c:pt>
                <c:pt idx="22">
                  <c:v>47652.85020476418</c:v>
                </c:pt>
                <c:pt idx="23">
                  <c:v>50200.71335784758</c:v>
                </c:pt>
                <c:pt idx="24">
                  <c:v>52884.80354916573</c:v>
                </c:pt>
                <c:pt idx="25">
                  <c:v>55712.404453245596</c:v>
                </c:pt>
                <c:pt idx="26">
                  <c:v>58691.18918209507</c:v>
                </c:pt>
                <c:pt idx="27">
                  <c:v>61829.24110732402</c:v>
                </c:pt>
                <c:pt idx="28">
                  <c:v>65135.075795564975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1256218"/>
        <c:axId val="11305963"/>
      </c:barChart>
      <c:catAx>
        <c:axId val="1256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1305963"/>
        <c:crosses val="autoZero"/>
        <c:auto val="1"/>
        <c:lblOffset val="100"/>
        <c:tickLblSkip val="1"/>
        <c:noMultiLvlLbl val="0"/>
      </c:catAx>
      <c:valAx>
        <c:axId val="1130596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256218"/>
        <c:crossesAt val="1"/>
        <c:crossBetween val="between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4025"/>
          <c:y val="0.49775"/>
          <c:w val="0.05525"/>
          <c:h val="0.085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62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15</xdr:col>
      <xdr:colOff>0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161925" y="161925"/>
        <a:ext cx="85344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koleni-e.cz/kontakty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B2:DH495"/>
  <sheetViews>
    <sheetView showGridLines="0" showRowColHeaders="0" tabSelected="1" zoomScalePageLayoutView="0" workbookViewId="0" topLeftCell="A1">
      <pane xSplit="10" ySplit="15" topLeftCell="K16" activePane="bottomRight" state="frozen"/>
      <selection pane="topLeft" activeCell="A1" sqref="A1"/>
      <selection pane="topRight" activeCell="K1" sqref="K1"/>
      <selection pane="bottomLeft" activeCell="A17" sqref="A17"/>
      <selection pane="bottomRight" activeCell="T4" sqref="T4"/>
    </sheetView>
  </sheetViews>
  <sheetFormatPr defaultColWidth="9.140625" defaultRowHeight="12.75"/>
  <cols>
    <col min="1" max="1" width="0.9921875" style="1" customWidth="1"/>
    <col min="2" max="2" width="4.00390625" style="1" bestFit="1" customWidth="1"/>
    <col min="3" max="3" width="3.00390625" style="1" bestFit="1" customWidth="1"/>
    <col min="4" max="4" width="8.28125" style="1" bestFit="1" customWidth="1"/>
    <col min="5" max="5" width="5.00390625" style="1" bestFit="1" customWidth="1"/>
    <col min="6" max="8" width="10.7109375" style="1" customWidth="1"/>
    <col min="9" max="9" width="12.7109375" style="1" customWidth="1"/>
    <col min="10" max="10" width="1.1484375" style="1" customWidth="1"/>
    <col min="11" max="12" width="8.7109375" style="1" customWidth="1"/>
    <col min="13" max="112" width="0.5625" style="1" customWidth="1"/>
    <col min="113" max="16384" width="9.140625" style="1" customWidth="1"/>
  </cols>
  <sheetData>
    <row r="1" ht="6" customHeight="1"/>
    <row r="2" spans="2:9" ht="12.75">
      <c r="B2" s="25" t="s">
        <v>0</v>
      </c>
      <c r="C2" s="25"/>
      <c r="D2" s="25"/>
      <c r="E2" s="2"/>
      <c r="F2" s="32">
        <v>1000000</v>
      </c>
      <c r="G2" s="32"/>
      <c r="H2" s="32"/>
      <c r="I2" s="32"/>
    </row>
    <row r="3" spans="2:9" ht="9.75" customHeight="1">
      <c r="B3" s="30" t="s">
        <v>1</v>
      </c>
      <c r="C3" s="30"/>
      <c r="D3" s="30"/>
      <c r="E3" s="2"/>
      <c r="F3" s="3" t="s">
        <v>2</v>
      </c>
      <c r="G3" s="3" t="s">
        <v>3</v>
      </c>
      <c r="H3" s="3" t="s">
        <v>4</v>
      </c>
      <c r="I3" s="3" t="s">
        <v>5</v>
      </c>
    </row>
    <row r="4" spans="2:9" ht="12.75">
      <c r="B4" s="30"/>
      <c r="C4" s="30"/>
      <c r="D4" s="30"/>
      <c r="E4" s="2"/>
      <c r="F4" s="22">
        <v>5</v>
      </c>
      <c r="G4" s="22">
        <v>2</v>
      </c>
      <c r="H4" s="22">
        <v>2</v>
      </c>
      <c r="I4" s="4">
        <f>SUM(F4,G4*0.1,H4*0.01)</f>
        <v>5.22</v>
      </c>
    </row>
    <row r="5" spans="2:9" ht="9.75" customHeight="1">
      <c r="B5" s="31" t="s">
        <v>6</v>
      </c>
      <c r="C5" s="31"/>
      <c r="D5" s="31"/>
      <c r="E5" s="2"/>
      <c r="F5" s="3" t="s">
        <v>7</v>
      </c>
      <c r="G5" s="3" t="s">
        <v>8</v>
      </c>
      <c r="H5" s="5"/>
      <c r="I5" s="3" t="s">
        <v>8</v>
      </c>
    </row>
    <row r="6" spans="2:9" ht="12.75">
      <c r="B6" s="31"/>
      <c r="C6" s="31"/>
      <c r="D6" s="31"/>
      <c r="E6" s="2"/>
      <c r="F6" s="22">
        <v>30</v>
      </c>
      <c r="G6" s="22">
        <v>0</v>
      </c>
      <c r="H6" s="6"/>
      <c r="I6" s="4">
        <f>IF(SUM(F6*12,G6)&gt;480,480,SUM(F6*12,G6))</f>
        <v>360</v>
      </c>
    </row>
    <row r="7" spans="2:9" ht="12.75">
      <c r="B7" s="25" t="s">
        <v>9</v>
      </c>
      <c r="C7" s="25"/>
      <c r="D7" s="25"/>
      <c r="E7" s="25"/>
      <c r="F7" s="22" t="s">
        <v>88</v>
      </c>
      <c r="G7" s="27" t="s">
        <v>11</v>
      </c>
      <c r="H7" s="29"/>
      <c r="I7" s="22">
        <v>2009</v>
      </c>
    </row>
    <row r="8" spans="2:9" ht="12.75">
      <c r="B8" s="27" t="s">
        <v>12</v>
      </c>
      <c r="C8" s="28"/>
      <c r="D8" s="29"/>
      <c r="E8" s="2"/>
      <c r="F8" s="26">
        <f>ABS(PMT((Urok_M*0.01)/12,Splatka_D,Uver_V))</f>
        <v>5503.470315897613</v>
      </c>
      <c r="G8" s="26"/>
      <c r="H8" s="26"/>
      <c r="I8" s="26"/>
    </row>
    <row r="9" spans="13:112" ht="6" customHeight="1">
      <c r="M9" s="1">
        <v>0</v>
      </c>
      <c r="N9" s="1">
        <v>1</v>
      </c>
      <c r="O9" s="1">
        <v>2</v>
      </c>
      <c r="P9" s="1">
        <v>3</v>
      </c>
      <c r="Q9" s="1">
        <v>4</v>
      </c>
      <c r="R9" s="1">
        <v>5</v>
      </c>
      <c r="S9" s="1">
        <v>6</v>
      </c>
      <c r="T9" s="1">
        <v>7</v>
      </c>
      <c r="U9" s="1">
        <v>8</v>
      </c>
      <c r="V9" s="1">
        <v>9</v>
      </c>
      <c r="W9" s="1">
        <v>10</v>
      </c>
      <c r="X9" s="1">
        <v>11</v>
      </c>
      <c r="Y9" s="1">
        <v>12</v>
      </c>
      <c r="Z9" s="1">
        <v>13</v>
      </c>
      <c r="AA9" s="1">
        <v>14</v>
      </c>
      <c r="AB9" s="1">
        <v>15</v>
      </c>
      <c r="AC9" s="1">
        <v>16</v>
      </c>
      <c r="AD9" s="1">
        <v>17</v>
      </c>
      <c r="AE9" s="1">
        <v>18</v>
      </c>
      <c r="AF9" s="1">
        <v>19</v>
      </c>
      <c r="AG9" s="1">
        <v>20</v>
      </c>
      <c r="AH9" s="1">
        <v>21</v>
      </c>
      <c r="AI9" s="1">
        <v>22</v>
      </c>
      <c r="AJ9" s="1">
        <v>23</v>
      </c>
      <c r="AK9" s="1">
        <v>24</v>
      </c>
      <c r="AL9" s="1">
        <v>25</v>
      </c>
      <c r="AM9" s="1">
        <v>26</v>
      </c>
      <c r="AN9" s="1">
        <v>27</v>
      </c>
      <c r="AO9" s="1">
        <v>28</v>
      </c>
      <c r="AP9" s="1">
        <v>29</v>
      </c>
      <c r="AQ9" s="1">
        <v>30</v>
      </c>
      <c r="AR9" s="1">
        <v>31</v>
      </c>
      <c r="AS9" s="1">
        <v>32</v>
      </c>
      <c r="AT9" s="1">
        <v>33</v>
      </c>
      <c r="AU9" s="1">
        <v>34</v>
      </c>
      <c r="AV9" s="1">
        <v>35</v>
      </c>
      <c r="AW9" s="1">
        <v>36</v>
      </c>
      <c r="AX9" s="1">
        <v>37</v>
      </c>
      <c r="AY9" s="1">
        <v>38</v>
      </c>
      <c r="AZ9" s="1">
        <v>39</v>
      </c>
      <c r="BA9" s="1">
        <v>40</v>
      </c>
      <c r="BB9" s="1">
        <v>41</v>
      </c>
      <c r="BC9" s="1">
        <v>42</v>
      </c>
      <c r="BD9" s="1">
        <v>43</v>
      </c>
      <c r="BE9" s="1">
        <v>44</v>
      </c>
      <c r="BF9" s="1">
        <v>45</v>
      </c>
      <c r="BG9" s="1">
        <v>46</v>
      </c>
      <c r="BH9" s="1">
        <v>47</v>
      </c>
      <c r="BI9" s="1">
        <v>48</v>
      </c>
      <c r="BJ9" s="1">
        <v>49</v>
      </c>
      <c r="BK9" s="1">
        <v>50</v>
      </c>
      <c r="BL9" s="1">
        <v>51</v>
      </c>
      <c r="BM9" s="1">
        <v>52</v>
      </c>
      <c r="BN9" s="1">
        <v>53</v>
      </c>
      <c r="BO9" s="1">
        <v>54</v>
      </c>
      <c r="BP9" s="1">
        <v>55</v>
      </c>
      <c r="BQ9" s="1">
        <v>56</v>
      </c>
      <c r="BR9" s="1">
        <v>57</v>
      </c>
      <c r="BS9" s="1">
        <v>58</v>
      </c>
      <c r="BT9" s="1">
        <v>59</v>
      </c>
      <c r="BU9" s="1">
        <v>60</v>
      </c>
      <c r="BV9" s="1">
        <v>61</v>
      </c>
      <c r="BW9" s="1">
        <v>62</v>
      </c>
      <c r="BX9" s="1">
        <v>63</v>
      </c>
      <c r="BY9" s="1">
        <v>64</v>
      </c>
      <c r="BZ9" s="1">
        <v>65</v>
      </c>
      <c r="CA9" s="1">
        <v>66</v>
      </c>
      <c r="CB9" s="1">
        <v>67</v>
      </c>
      <c r="CC9" s="1">
        <v>68</v>
      </c>
      <c r="CD9" s="1">
        <v>69</v>
      </c>
      <c r="CE9" s="1">
        <v>70</v>
      </c>
      <c r="CF9" s="1">
        <v>71</v>
      </c>
      <c r="CG9" s="1">
        <v>72</v>
      </c>
      <c r="CH9" s="1">
        <v>73</v>
      </c>
      <c r="CI9" s="1">
        <v>74</v>
      </c>
      <c r="CJ9" s="1">
        <v>75</v>
      </c>
      <c r="CK9" s="1">
        <v>76</v>
      </c>
      <c r="CL9" s="1">
        <v>77</v>
      </c>
      <c r="CM9" s="1">
        <v>78</v>
      </c>
      <c r="CN9" s="1">
        <v>79</v>
      </c>
      <c r="CO9" s="1">
        <v>80</v>
      </c>
      <c r="CP9" s="1">
        <v>81</v>
      </c>
      <c r="CQ9" s="1">
        <v>82</v>
      </c>
      <c r="CR9" s="1">
        <v>83</v>
      </c>
      <c r="CS9" s="1">
        <v>84</v>
      </c>
      <c r="CT9" s="1">
        <v>85</v>
      </c>
      <c r="CU9" s="1">
        <v>86</v>
      </c>
      <c r="CV9" s="1">
        <v>87</v>
      </c>
      <c r="CW9" s="1">
        <v>88</v>
      </c>
      <c r="CX9" s="1">
        <v>89</v>
      </c>
      <c r="CY9" s="1">
        <v>90</v>
      </c>
      <c r="CZ9" s="1">
        <v>91</v>
      </c>
      <c r="DA9" s="1">
        <v>92</v>
      </c>
      <c r="DB9" s="1">
        <v>93</v>
      </c>
      <c r="DC9" s="1">
        <v>94</v>
      </c>
      <c r="DD9" s="1">
        <v>95</v>
      </c>
      <c r="DE9" s="1">
        <v>96</v>
      </c>
      <c r="DF9" s="1">
        <v>97</v>
      </c>
      <c r="DG9" s="1">
        <v>98</v>
      </c>
      <c r="DH9" s="1">
        <v>99</v>
      </c>
    </row>
    <row r="10" spans="2:112" ht="12.75">
      <c r="B10" s="7"/>
      <c r="C10" s="7"/>
      <c r="D10" s="7"/>
      <c r="E10" s="7"/>
      <c r="F10" s="7"/>
      <c r="G10" s="7"/>
      <c r="H10" s="7"/>
      <c r="I10" s="7"/>
      <c r="J10" s="7"/>
      <c r="K10" s="33" t="s">
        <v>13</v>
      </c>
      <c r="L10" s="34"/>
      <c r="M10" s="35" t="s">
        <v>14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</row>
    <row r="11" spans="2:112" ht="12.75">
      <c r="B11" s="7"/>
      <c r="C11" s="7"/>
      <c r="D11" s="7"/>
      <c r="E11" s="7"/>
      <c r="F11" s="7"/>
      <c r="G11" s="7"/>
      <c r="H11" s="7"/>
      <c r="I11" s="7"/>
      <c r="J11" s="7"/>
      <c r="K11" s="34"/>
      <c r="L11" s="3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</row>
    <row r="12" spans="2:112" ht="12.75">
      <c r="B12" s="36" t="s">
        <v>15</v>
      </c>
      <c r="C12" s="35" t="s">
        <v>16</v>
      </c>
      <c r="D12" s="35"/>
      <c r="E12" s="35" t="s">
        <v>17</v>
      </c>
      <c r="F12" s="37" t="s">
        <v>18</v>
      </c>
      <c r="G12" s="37"/>
      <c r="H12" s="37"/>
      <c r="I12" s="36" t="s">
        <v>19</v>
      </c>
      <c r="J12" s="7"/>
      <c r="K12" s="38">
        <f>SUM(G16:G495)</f>
        <v>981249.3137231824</v>
      </c>
      <c r="L12" s="39"/>
      <c r="M12" s="40">
        <f>SUM(K12,Uver_V)</f>
        <v>1981249.3137231823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2"/>
    </row>
    <row r="13" spans="2:112" ht="12.75">
      <c r="B13" s="35"/>
      <c r="C13" s="35"/>
      <c r="D13" s="35"/>
      <c r="E13" s="35"/>
      <c r="F13" s="35" t="s">
        <v>20</v>
      </c>
      <c r="G13" s="44" t="s">
        <v>21</v>
      </c>
      <c r="H13" s="44" t="s">
        <v>22</v>
      </c>
      <c r="I13" s="35"/>
      <c r="J13" s="7"/>
      <c r="K13" s="37" t="s">
        <v>23</v>
      </c>
      <c r="L13" s="37"/>
      <c r="M13" s="37" t="s">
        <v>24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</row>
    <row r="14" spans="2:112" ht="12.75">
      <c r="B14" s="35"/>
      <c r="C14" s="35"/>
      <c r="D14" s="35"/>
      <c r="E14" s="35"/>
      <c r="F14" s="35"/>
      <c r="G14" s="23"/>
      <c r="H14" s="23"/>
      <c r="I14" s="35"/>
      <c r="J14" s="7"/>
      <c r="K14" s="8" t="s">
        <v>25</v>
      </c>
      <c r="L14" s="8" t="s">
        <v>26</v>
      </c>
      <c r="M14" s="23" t="s">
        <v>27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</row>
    <row r="15" spans="2:112" ht="12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</row>
    <row r="16" spans="2:112" ht="12.75">
      <c r="B16" s="10">
        <v>1</v>
      </c>
      <c r="C16" s="10">
        <f>VLOOKUP(D16,Mesice_2,2,0)</f>
        <v>7</v>
      </c>
      <c r="D16" s="10" t="str">
        <f>Splatka_M</f>
        <v>červenec</v>
      </c>
      <c r="E16" s="10">
        <f>Splatka_R</f>
        <v>2009</v>
      </c>
      <c r="F16" s="11">
        <f>Splatka_V</f>
        <v>5503.470315897613</v>
      </c>
      <c r="G16" s="11">
        <f>Uver_V*Urok_M*0.01*(1/12)</f>
        <v>4350</v>
      </c>
      <c r="H16" s="11">
        <f>SUM(F16,-G16)</f>
        <v>1153.4703158976126</v>
      </c>
      <c r="I16" s="11">
        <f>SUM(Uver_V,-H16)</f>
        <v>998846.5296841024</v>
      </c>
      <c r="J16" s="10"/>
      <c r="K16" s="12">
        <f aca="true" t="shared" si="0" ref="K16:K79">IF(B16="","",G16/F16)</f>
        <v>0.790410368424149</v>
      </c>
      <c r="L16" s="12">
        <f aca="true" t="shared" si="1" ref="L16:L79">IF(B16="","",SUM(1,-K16))</f>
        <v>0.20958963157585098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4"/>
    </row>
    <row r="17" spans="2:112" ht="12.75">
      <c r="B17" s="10">
        <f aca="true" t="shared" si="2" ref="B17:B80">IF(B16&lt;Splatka_D,SUM(B16,1),"")</f>
        <v>2</v>
      </c>
      <c r="C17" s="10">
        <f aca="true" t="shared" si="3" ref="C17:C80">IF(B17="","",IF(C16=12,1,SUM(C16,1)))</f>
        <v>8</v>
      </c>
      <c r="D17" s="10" t="str">
        <f aca="true" t="shared" si="4" ref="D17:D80">IF(B17="","",VLOOKUP(C17,Mesice_1,2,0))</f>
        <v>srpen</v>
      </c>
      <c r="E17" s="10">
        <f aca="true" t="shared" si="5" ref="E17:E80">IF(B17="","",IF(C17=1,SUM(E16,1),E16))</f>
        <v>2009</v>
      </c>
      <c r="F17" s="11">
        <f aca="true" t="shared" si="6" ref="F17:F80">IF(B17="","",Splatka_V)</f>
        <v>5503.470315897613</v>
      </c>
      <c r="G17" s="11">
        <f aca="true" t="shared" si="7" ref="G17:G80">IF(B17="","",I16*Urok_M*0.01*(1/12))</f>
        <v>4344.982404125845</v>
      </c>
      <c r="H17" s="11">
        <f aca="true" t="shared" si="8" ref="H17:H80">IF(B17="","",SUM(F17,-G17))</f>
        <v>1158.4879117717674</v>
      </c>
      <c r="I17" s="11">
        <f aca="true" t="shared" si="9" ref="I17:I80">IF(B17="","",SUM(I16,-H17))</f>
        <v>997688.0417723306</v>
      </c>
      <c r="J17" s="10"/>
      <c r="K17" s="12">
        <f t="shared" si="0"/>
        <v>0.789498653526794</v>
      </c>
      <c r="L17" s="12">
        <f t="shared" si="1"/>
        <v>0.21050134647320595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6"/>
    </row>
    <row r="18" spans="2:112" ht="12.75">
      <c r="B18" s="10">
        <f t="shared" si="2"/>
        <v>3</v>
      </c>
      <c r="C18" s="10">
        <f t="shared" si="3"/>
        <v>9</v>
      </c>
      <c r="D18" s="10" t="str">
        <f t="shared" si="4"/>
        <v>září</v>
      </c>
      <c r="E18" s="10">
        <f t="shared" si="5"/>
        <v>2009</v>
      </c>
      <c r="F18" s="11">
        <f t="shared" si="6"/>
        <v>5503.470315897613</v>
      </c>
      <c r="G18" s="11">
        <f t="shared" si="7"/>
        <v>4339.942981709639</v>
      </c>
      <c r="H18" s="11">
        <f t="shared" si="8"/>
        <v>1163.5273341879738</v>
      </c>
      <c r="I18" s="11">
        <f t="shared" si="9"/>
        <v>996524.5144381427</v>
      </c>
      <c r="J18" s="10"/>
      <c r="K18" s="12">
        <f t="shared" si="0"/>
        <v>0.7885829726696357</v>
      </c>
      <c r="L18" s="12">
        <f t="shared" si="1"/>
        <v>0.21141702733036427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6"/>
    </row>
    <row r="19" spans="2:112" ht="12.75">
      <c r="B19" s="10">
        <f t="shared" si="2"/>
        <v>4</v>
      </c>
      <c r="C19" s="10">
        <f t="shared" si="3"/>
        <v>10</v>
      </c>
      <c r="D19" s="10" t="str">
        <f t="shared" si="4"/>
        <v>říjen</v>
      </c>
      <c r="E19" s="10">
        <f t="shared" si="5"/>
        <v>2009</v>
      </c>
      <c r="F19" s="11">
        <f t="shared" si="6"/>
        <v>5503.470315897613</v>
      </c>
      <c r="G19" s="11">
        <f t="shared" si="7"/>
        <v>4334.88163780592</v>
      </c>
      <c r="H19" s="11">
        <f t="shared" si="8"/>
        <v>1168.5886780916926</v>
      </c>
      <c r="I19" s="11">
        <f t="shared" si="9"/>
        <v>995355.925760051</v>
      </c>
      <c r="J19" s="10"/>
      <c r="K19" s="12">
        <f t="shared" si="0"/>
        <v>0.7876633086007485</v>
      </c>
      <c r="L19" s="12">
        <f t="shared" si="1"/>
        <v>0.2123366913992515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6"/>
    </row>
    <row r="20" spans="2:112" ht="12.75">
      <c r="B20" s="10">
        <f t="shared" si="2"/>
        <v>5</v>
      </c>
      <c r="C20" s="10">
        <f t="shared" si="3"/>
        <v>11</v>
      </c>
      <c r="D20" s="10" t="str">
        <f t="shared" si="4"/>
        <v>listopad</v>
      </c>
      <c r="E20" s="10">
        <f t="shared" si="5"/>
        <v>2009</v>
      </c>
      <c r="F20" s="11">
        <f t="shared" si="6"/>
        <v>5503.470315897613</v>
      </c>
      <c r="G20" s="11">
        <f t="shared" si="7"/>
        <v>4329.798277056221</v>
      </c>
      <c r="H20" s="11">
        <f t="shared" si="8"/>
        <v>1173.6720388413914</v>
      </c>
      <c r="I20" s="11">
        <f t="shared" si="9"/>
        <v>994182.2537212096</v>
      </c>
      <c r="J20" s="10"/>
      <c r="K20" s="12">
        <f t="shared" si="0"/>
        <v>0.7867396439931618</v>
      </c>
      <c r="L20" s="12">
        <f t="shared" si="1"/>
        <v>0.21326035600683824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6"/>
    </row>
    <row r="21" spans="2:112" ht="12.75">
      <c r="B21" s="10">
        <f t="shared" si="2"/>
        <v>6</v>
      </c>
      <c r="C21" s="10">
        <f t="shared" si="3"/>
        <v>12</v>
      </c>
      <c r="D21" s="10" t="str">
        <f t="shared" si="4"/>
        <v>prosinec</v>
      </c>
      <c r="E21" s="10">
        <f t="shared" si="5"/>
        <v>2009</v>
      </c>
      <c r="F21" s="11">
        <f t="shared" si="6"/>
        <v>5503.470315897613</v>
      </c>
      <c r="G21" s="11">
        <f t="shared" si="7"/>
        <v>4324.692803687261</v>
      </c>
      <c r="H21" s="11">
        <f t="shared" si="8"/>
        <v>1178.7775122103512</v>
      </c>
      <c r="I21" s="11">
        <f t="shared" si="9"/>
        <v>993003.4762089993</v>
      </c>
      <c r="J21" s="10"/>
      <c r="K21" s="12">
        <f t="shared" si="0"/>
        <v>0.785811961444532</v>
      </c>
      <c r="L21" s="12">
        <f t="shared" si="1"/>
        <v>0.21418803855546797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6"/>
    </row>
    <row r="22" spans="2:112" ht="12.75">
      <c r="B22" s="10">
        <f t="shared" si="2"/>
        <v>7</v>
      </c>
      <c r="C22" s="10">
        <f t="shared" si="3"/>
        <v>1</v>
      </c>
      <c r="D22" s="10" t="str">
        <f t="shared" si="4"/>
        <v>leden</v>
      </c>
      <c r="E22" s="10">
        <f t="shared" si="5"/>
        <v>2010</v>
      </c>
      <c r="F22" s="11">
        <f t="shared" si="6"/>
        <v>5503.470315897613</v>
      </c>
      <c r="G22" s="11">
        <f t="shared" si="7"/>
        <v>4319.565121509146</v>
      </c>
      <c r="H22" s="11">
        <f t="shared" si="8"/>
        <v>1183.905194388467</v>
      </c>
      <c r="I22" s="11">
        <f t="shared" si="9"/>
        <v>991819.5710146108</v>
      </c>
      <c r="J22" s="10"/>
      <c r="K22" s="12">
        <f t="shared" si="0"/>
        <v>0.7848802434768156</v>
      </c>
      <c r="L22" s="12">
        <f t="shared" si="1"/>
        <v>0.21511975652318438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6"/>
    </row>
    <row r="23" spans="2:112" ht="12.75">
      <c r="B23" s="10">
        <f t="shared" si="2"/>
        <v>8</v>
      </c>
      <c r="C23" s="10">
        <f t="shared" si="3"/>
        <v>2</v>
      </c>
      <c r="D23" s="10" t="str">
        <f t="shared" si="4"/>
        <v>únor</v>
      </c>
      <c r="E23" s="10">
        <f t="shared" si="5"/>
        <v>2010</v>
      </c>
      <c r="F23" s="11">
        <f t="shared" si="6"/>
        <v>5503.470315897613</v>
      </c>
      <c r="G23" s="11">
        <f t="shared" si="7"/>
        <v>4314.415133913557</v>
      </c>
      <c r="H23" s="11">
        <f t="shared" si="8"/>
        <v>1189.0551819840557</v>
      </c>
      <c r="I23" s="11">
        <f t="shared" si="9"/>
        <v>990630.5158326267</v>
      </c>
      <c r="J23" s="10"/>
      <c r="K23" s="12">
        <f t="shared" si="0"/>
        <v>0.78394447253594</v>
      </c>
      <c r="L23" s="12">
        <f t="shared" si="1"/>
        <v>0.21605552746405998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6"/>
    </row>
    <row r="24" spans="2:112" ht="12.75">
      <c r="B24" s="10">
        <f t="shared" si="2"/>
        <v>9</v>
      </c>
      <c r="C24" s="10">
        <f t="shared" si="3"/>
        <v>3</v>
      </c>
      <c r="D24" s="10" t="str">
        <f t="shared" si="4"/>
        <v>březen</v>
      </c>
      <c r="E24" s="10">
        <f t="shared" si="5"/>
        <v>2010</v>
      </c>
      <c r="F24" s="11">
        <f t="shared" si="6"/>
        <v>5503.470315897613</v>
      </c>
      <c r="G24" s="11">
        <f t="shared" si="7"/>
        <v>4309.242743871926</v>
      </c>
      <c r="H24" s="11">
        <f t="shared" si="8"/>
        <v>1194.2275720256866</v>
      </c>
      <c r="I24" s="11">
        <f t="shared" si="9"/>
        <v>989436.288260601</v>
      </c>
      <c r="J24" s="10"/>
      <c r="K24" s="12">
        <f t="shared" si="0"/>
        <v>0.7830046309914712</v>
      </c>
      <c r="L24" s="12">
        <f t="shared" si="1"/>
        <v>0.21699536900852878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6"/>
    </row>
    <row r="25" spans="2:112" ht="12.75">
      <c r="B25" s="10">
        <f t="shared" si="2"/>
        <v>10</v>
      </c>
      <c r="C25" s="10">
        <f t="shared" si="3"/>
        <v>4</v>
      </c>
      <c r="D25" s="10" t="str">
        <f t="shared" si="4"/>
        <v>duben</v>
      </c>
      <c r="E25" s="10">
        <f t="shared" si="5"/>
        <v>2010</v>
      </c>
      <c r="F25" s="11">
        <f t="shared" si="6"/>
        <v>5503.470315897613</v>
      </c>
      <c r="G25" s="11">
        <f t="shared" si="7"/>
        <v>4304.047853933614</v>
      </c>
      <c r="H25" s="11">
        <f t="shared" si="8"/>
        <v>1199.422461963999</v>
      </c>
      <c r="I25" s="11">
        <f t="shared" si="9"/>
        <v>988236.865798637</v>
      </c>
      <c r="J25" s="10"/>
      <c r="K25" s="12">
        <f t="shared" si="0"/>
        <v>0.782060701136284</v>
      </c>
      <c r="L25" s="12">
        <f t="shared" si="1"/>
        <v>0.217939298863716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6"/>
    </row>
    <row r="26" spans="2:112" ht="12.75">
      <c r="B26" s="10">
        <f t="shared" si="2"/>
        <v>11</v>
      </c>
      <c r="C26" s="10">
        <f t="shared" si="3"/>
        <v>5</v>
      </c>
      <c r="D26" s="10" t="str">
        <f t="shared" si="4"/>
        <v>květen</v>
      </c>
      <c r="E26" s="10">
        <f t="shared" si="5"/>
        <v>2010</v>
      </c>
      <c r="F26" s="11">
        <f t="shared" si="6"/>
        <v>5503.470315897613</v>
      </c>
      <c r="G26" s="11">
        <f t="shared" si="7"/>
        <v>4298.8303662240705</v>
      </c>
      <c r="H26" s="11">
        <f t="shared" si="8"/>
        <v>1204.639949673542</v>
      </c>
      <c r="I26" s="11">
        <f t="shared" si="9"/>
        <v>987032.2258489635</v>
      </c>
      <c r="J26" s="10"/>
      <c r="K26" s="12">
        <f t="shared" si="0"/>
        <v>0.7811126651862269</v>
      </c>
      <c r="L26" s="12">
        <f t="shared" si="1"/>
        <v>0.2188873348137731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6"/>
    </row>
    <row r="27" spans="2:112" ht="12.75">
      <c r="B27" s="10">
        <f t="shared" si="2"/>
        <v>12</v>
      </c>
      <c r="C27" s="10">
        <f t="shared" si="3"/>
        <v>6</v>
      </c>
      <c r="D27" s="10" t="str">
        <f t="shared" si="4"/>
        <v>červen</v>
      </c>
      <c r="E27" s="10">
        <f t="shared" si="5"/>
        <v>2010</v>
      </c>
      <c r="F27" s="11">
        <f t="shared" si="6"/>
        <v>5503.470315897613</v>
      </c>
      <c r="G27" s="11">
        <f t="shared" si="7"/>
        <v>4293.590182442991</v>
      </c>
      <c r="H27" s="11">
        <f t="shared" si="8"/>
        <v>1209.8801334546215</v>
      </c>
      <c r="I27" s="11">
        <f t="shared" si="9"/>
        <v>985822.3457155089</v>
      </c>
      <c r="J27" s="10"/>
      <c r="K27" s="12">
        <f t="shared" si="0"/>
        <v>0.7801605052797871</v>
      </c>
      <c r="L27" s="12">
        <f t="shared" si="1"/>
        <v>0.2198394947202129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6"/>
    </row>
    <row r="28" spans="2:112" ht="12.75">
      <c r="B28" s="10">
        <f t="shared" si="2"/>
        <v>13</v>
      </c>
      <c r="C28" s="10">
        <f t="shared" si="3"/>
        <v>7</v>
      </c>
      <c r="D28" s="10" t="str">
        <f t="shared" si="4"/>
        <v>červenec</v>
      </c>
      <c r="E28" s="10">
        <f t="shared" si="5"/>
        <v>2010</v>
      </c>
      <c r="F28" s="11">
        <f t="shared" si="6"/>
        <v>5503.470315897613</v>
      </c>
      <c r="G28" s="11">
        <f t="shared" si="7"/>
        <v>4288.327203862464</v>
      </c>
      <c r="H28" s="11">
        <f t="shared" si="8"/>
        <v>1215.143112035149</v>
      </c>
      <c r="I28" s="11">
        <f t="shared" si="9"/>
        <v>984607.2026034738</v>
      </c>
      <c r="J28" s="10"/>
      <c r="K28" s="12">
        <f t="shared" si="0"/>
        <v>0.7792042034777542</v>
      </c>
      <c r="L28" s="12">
        <f t="shared" si="1"/>
        <v>0.2207957965222458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6"/>
    </row>
    <row r="29" spans="2:112" ht="12.75">
      <c r="B29" s="10">
        <f t="shared" si="2"/>
        <v>14</v>
      </c>
      <c r="C29" s="10">
        <f t="shared" si="3"/>
        <v>8</v>
      </c>
      <c r="D29" s="10" t="str">
        <f t="shared" si="4"/>
        <v>srpen</v>
      </c>
      <c r="E29" s="10">
        <f t="shared" si="5"/>
        <v>2010</v>
      </c>
      <c r="F29" s="11">
        <f t="shared" si="6"/>
        <v>5503.470315897613</v>
      </c>
      <c r="G29" s="11">
        <f t="shared" si="7"/>
        <v>4283.04133132511</v>
      </c>
      <c r="H29" s="11">
        <f t="shared" si="8"/>
        <v>1220.4289845725025</v>
      </c>
      <c r="I29" s="11">
        <f t="shared" si="9"/>
        <v>983386.7736189013</v>
      </c>
      <c r="J29" s="10"/>
      <c r="K29" s="12">
        <f t="shared" si="0"/>
        <v>0.7782437417628824</v>
      </c>
      <c r="L29" s="12">
        <f t="shared" si="1"/>
        <v>0.22175625823711764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6"/>
    </row>
    <row r="30" spans="2:112" ht="12.75">
      <c r="B30" s="10">
        <f t="shared" si="2"/>
        <v>15</v>
      </c>
      <c r="C30" s="10">
        <f t="shared" si="3"/>
        <v>9</v>
      </c>
      <c r="D30" s="10" t="str">
        <f t="shared" si="4"/>
        <v>září</v>
      </c>
      <c r="E30" s="10">
        <f t="shared" si="5"/>
        <v>2010</v>
      </c>
      <c r="F30" s="11">
        <f t="shared" si="6"/>
        <v>5503.470315897613</v>
      </c>
      <c r="G30" s="11">
        <f t="shared" si="7"/>
        <v>4277.73246524222</v>
      </c>
      <c r="H30" s="11">
        <f t="shared" si="8"/>
        <v>1225.7378506553923</v>
      </c>
      <c r="I30" s="11">
        <f t="shared" si="9"/>
        <v>982161.0357682459</v>
      </c>
      <c r="J30" s="10"/>
      <c r="K30" s="12">
        <f t="shared" si="0"/>
        <v>0.777279102039551</v>
      </c>
      <c r="L30" s="12">
        <f t="shared" si="1"/>
        <v>0.22272089796044903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6"/>
    </row>
    <row r="31" spans="2:112" ht="12.75">
      <c r="B31" s="10">
        <f t="shared" si="2"/>
        <v>16</v>
      </c>
      <c r="C31" s="10">
        <f t="shared" si="3"/>
        <v>10</v>
      </c>
      <c r="D31" s="10" t="str">
        <f t="shared" si="4"/>
        <v>říjen</v>
      </c>
      <c r="E31" s="10">
        <f t="shared" si="5"/>
        <v>2010</v>
      </c>
      <c r="F31" s="11">
        <f t="shared" si="6"/>
        <v>5503.470315897613</v>
      </c>
      <c r="G31" s="11">
        <f t="shared" si="7"/>
        <v>4272.40050559187</v>
      </c>
      <c r="H31" s="11">
        <f t="shared" si="8"/>
        <v>1231.069810305743</v>
      </c>
      <c r="I31" s="11">
        <f t="shared" si="9"/>
        <v>980929.9659579402</v>
      </c>
      <c r="J31" s="10"/>
      <c r="K31" s="12">
        <f t="shared" si="0"/>
        <v>0.7763102661334231</v>
      </c>
      <c r="L31" s="12">
        <f t="shared" si="1"/>
        <v>0.22368973386657687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6"/>
    </row>
    <row r="32" spans="2:112" ht="12.75">
      <c r="B32" s="10">
        <f t="shared" si="2"/>
        <v>17</v>
      </c>
      <c r="C32" s="10">
        <f t="shared" si="3"/>
        <v>11</v>
      </c>
      <c r="D32" s="10" t="str">
        <f t="shared" si="4"/>
        <v>listopad</v>
      </c>
      <c r="E32" s="10">
        <f t="shared" si="5"/>
        <v>2010</v>
      </c>
      <c r="F32" s="11">
        <f t="shared" si="6"/>
        <v>5503.470315897613</v>
      </c>
      <c r="G32" s="11">
        <f t="shared" si="7"/>
        <v>4267.04535191704</v>
      </c>
      <c r="H32" s="11">
        <f t="shared" si="8"/>
        <v>1236.424963980573</v>
      </c>
      <c r="I32" s="11">
        <f t="shared" si="9"/>
        <v>979693.5409939596</v>
      </c>
      <c r="J32" s="10"/>
      <c r="K32" s="12">
        <f t="shared" si="0"/>
        <v>0.7753372157911035</v>
      </c>
      <c r="L32" s="12">
        <f t="shared" si="1"/>
        <v>0.22466278420889652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6"/>
    </row>
    <row r="33" spans="2:112" ht="12.75">
      <c r="B33" s="10">
        <f t="shared" si="2"/>
        <v>18</v>
      </c>
      <c r="C33" s="10">
        <f t="shared" si="3"/>
        <v>12</v>
      </c>
      <c r="D33" s="10" t="str">
        <f t="shared" si="4"/>
        <v>prosinec</v>
      </c>
      <c r="E33" s="10">
        <f t="shared" si="5"/>
        <v>2010</v>
      </c>
      <c r="F33" s="11">
        <f t="shared" si="6"/>
        <v>5503.470315897613</v>
      </c>
      <c r="G33" s="11">
        <f t="shared" si="7"/>
        <v>4261.666903323724</v>
      </c>
      <c r="H33" s="11">
        <f t="shared" si="8"/>
        <v>1241.8034125738886</v>
      </c>
      <c r="I33" s="11">
        <f t="shared" si="9"/>
        <v>978451.7375813858</v>
      </c>
      <c r="J33" s="10"/>
      <c r="K33" s="12">
        <f t="shared" si="0"/>
        <v>0.7743599326797947</v>
      </c>
      <c r="L33" s="12">
        <f t="shared" si="1"/>
        <v>0.22564006732020525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6"/>
    </row>
    <row r="34" spans="2:112" ht="12.75">
      <c r="B34" s="10">
        <f t="shared" si="2"/>
        <v>19</v>
      </c>
      <c r="C34" s="10">
        <f t="shared" si="3"/>
        <v>1</v>
      </c>
      <c r="D34" s="10" t="str">
        <f t="shared" si="4"/>
        <v>leden</v>
      </c>
      <c r="E34" s="10">
        <f t="shared" si="5"/>
        <v>2011</v>
      </c>
      <c r="F34" s="11">
        <f t="shared" si="6"/>
        <v>5503.470315897613</v>
      </c>
      <c r="G34" s="11">
        <f t="shared" si="7"/>
        <v>4256.265058479028</v>
      </c>
      <c r="H34" s="11">
        <f t="shared" si="8"/>
        <v>1247.2052574185846</v>
      </c>
      <c r="I34" s="11">
        <f t="shared" si="9"/>
        <v>977204.5323239672</v>
      </c>
      <c r="J34" s="10"/>
      <c r="K34" s="12">
        <f t="shared" si="0"/>
        <v>0.7733783983869519</v>
      </c>
      <c r="L34" s="12">
        <f t="shared" si="1"/>
        <v>0.22662160161304812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6"/>
    </row>
    <row r="35" spans="2:112" ht="12.75">
      <c r="B35" s="10">
        <f t="shared" si="2"/>
        <v>20</v>
      </c>
      <c r="C35" s="10">
        <f t="shared" si="3"/>
        <v>2</v>
      </c>
      <c r="D35" s="10" t="str">
        <f t="shared" si="4"/>
        <v>únor</v>
      </c>
      <c r="E35" s="10">
        <f t="shared" si="5"/>
        <v>2011</v>
      </c>
      <c r="F35" s="11">
        <f t="shared" si="6"/>
        <v>5503.470315897613</v>
      </c>
      <c r="G35" s="11">
        <f t="shared" si="7"/>
        <v>4250.839715609257</v>
      </c>
      <c r="H35" s="11">
        <f t="shared" si="8"/>
        <v>1252.6306002883557</v>
      </c>
      <c r="I35" s="11">
        <f t="shared" si="9"/>
        <v>975951.9017236788</v>
      </c>
      <c r="J35" s="10"/>
      <c r="K35" s="12">
        <f t="shared" si="0"/>
        <v>0.7723925944199351</v>
      </c>
      <c r="L35" s="12">
        <f t="shared" si="1"/>
        <v>0.22760740558006487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6"/>
    </row>
    <row r="36" spans="2:112" ht="12.75">
      <c r="B36" s="10">
        <f t="shared" si="2"/>
        <v>21</v>
      </c>
      <c r="C36" s="10">
        <f t="shared" si="3"/>
        <v>3</v>
      </c>
      <c r="D36" s="10" t="str">
        <f t="shared" si="4"/>
        <v>březen</v>
      </c>
      <c r="E36" s="10">
        <f t="shared" si="5"/>
        <v>2011</v>
      </c>
      <c r="F36" s="11">
        <f t="shared" si="6"/>
        <v>5503.470315897613</v>
      </c>
      <c r="G36" s="11">
        <f t="shared" si="7"/>
        <v>4245.390772498002</v>
      </c>
      <c r="H36" s="11">
        <f t="shared" si="8"/>
        <v>1258.0795433996109</v>
      </c>
      <c r="I36" s="11">
        <f t="shared" si="9"/>
        <v>974693.8221802792</v>
      </c>
      <c r="J36" s="10"/>
      <c r="K36" s="12">
        <f t="shared" si="0"/>
        <v>0.7714025022056616</v>
      </c>
      <c r="L36" s="12">
        <f t="shared" si="1"/>
        <v>0.22859749779433836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6"/>
    </row>
    <row r="37" spans="2:112" ht="12.75">
      <c r="B37" s="10">
        <f t="shared" si="2"/>
        <v>22</v>
      </c>
      <c r="C37" s="10">
        <f t="shared" si="3"/>
        <v>4</v>
      </c>
      <c r="D37" s="10" t="str">
        <f t="shared" si="4"/>
        <v>duben</v>
      </c>
      <c r="E37" s="10">
        <f t="shared" si="5"/>
        <v>2011</v>
      </c>
      <c r="F37" s="11">
        <f t="shared" si="6"/>
        <v>5503.470315897613</v>
      </c>
      <c r="G37" s="11">
        <f t="shared" si="7"/>
        <v>4239.918126484214</v>
      </c>
      <c r="H37" s="11">
        <f t="shared" si="8"/>
        <v>1263.552189413399</v>
      </c>
      <c r="I37" s="11">
        <f t="shared" si="9"/>
        <v>973430.2699908658</v>
      </c>
      <c r="J37" s="10"/>
      <c r="K37" s="12">
        <f t="shared" si="0"/>
        <v>0.7704081030902563</v>
      </c>
      <c r="L37" s="12">
        <f t="shared" si="1"/>
        <v>0.2295918969097437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6"/>
    </row>
    <row r="38" spans="2:112" ht="12.75">
      <c r="B38" s="10">
        <f t="shared" si="2"/>
        <v>23</v>
      </c>
      <c r="C38" s="10">
        <f t="shared" si="3"/>
        <v>5</v>
      </c>
      <c r="D38" s="10" t="str">
        <f t="shared" si="4"/>
        <v>květen</v>
      </c>
      <c r="E38" s="10">
        <f t="shared" si="5"/>
        <v>2011</v>
      </c>
      <c r="F38" s="11">
        <f t="shared" si="6"/>
        <v>5503.470315897613</v>
      </c>
      <c r="G38" s="11">
        <f t="shared" si="7"/>
        <v>4234.421674460266</v>
      </c>
      <c r="H38" s="11">
        <f t="shared" si="8"/>
        <v>1269.0486414373463</v>
      </c>
      <c r="I38" s="11">
        <f t="shared" si="9"/>
        <v>972161.2213494285</v>
      </c>
      <c r="J38" s="10"/>
      <c r="K38" s="12">
        <f t="shared" si="0"/>
        <v>0.7694093783386992</v>
      </c>
      <c r="L38" s="12">
        <f t="shared" si="1"/>
        <v>0.23059062166130084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6"/>
    </row>
    <row r="39" spans="2:112" ht="12.75">
      <c r="B39" s="10">
        <f t="shared" si="2"/>
        <v>24</v>
      </c>
      <c r="C39" s="10">
        <f t="shared" si="3"/>
        <v>6</v>
      </c>
      <c r="D39" s="10" t="str">
        <f t="shared" si="4"/>
        <v>červen</v>
      </c>
      <c r="E39" s="10">
        <f t="shared" si="5"/>
        <v>2011</v>
      </c>
      <c r="F39" s="11">
        <f t="shared" si="6"/>
        <v>5503.470315897613</v>
      </c>
      <c r="G39" s="11">
        <f t="shared" si="7"/>
        <v>4228.9013128700135</v>
      </c>
      <c r="H39" s="11">
        <f t="shared" si="8"/>
        <v>1274.5690030275991</v>
      </c>
      <c r="I39" s="11">
        <f t="shared" si="9"/>
        <v>970886.6523464009</v>
      </c>
      <c r="J39" s="10"/>
      <c r="K39" s="12">
        <f t="shared" si="0"/>
        <v>0.7684063091344724</v>
      </c>
      <c r="L39" s="12">
        <f t="shared" si="1"/>
        <v>0.2315936908655276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6"/>
    </row>
    <row r="40" spans="2:112" ht="12.75">
      <c r="B40" s="10">
        <f t="shared" si="2"/>
        <v>25</v>
      </c>
      <c r="C40" s="10">
        <f t="shared" si="3"/>
        <v>7</v>
      </c>
      <c r="D40" s="10" t="str">
        <f t="shared" si="4"/>
        <v>červenec</v>
      </c>
      <c r="E40" s="10">
        <f t="shared" si="5"/>
        <v>2011</v>
      </c>
      <c r="F40" s="11">
        <f t="shared" si="6"/>
        <v>5503.470315897613</v>
      </c>
      <c r="G40" s="11">
        <f t="shared" si="7"/>
        <v>4223.356937706843</v>
      </c>
      <c r="H40" s="11">
        <f t="shared" si="8"/>
        <v>1280.1133781907693</v>
      </c>
      <c r="I40" s="11">
        <f t="shared" si="9"/>
        <v>969606.5389682101</v>
      </c>
      <c r="J40" s="10"/>
      <c r="K40" s="12">
        <f t="shared" si="0"/>
        <v>0.7673988765792074</v>
      </c>
      <c r="L40" s="12">
        <f t="shared" si="1"/>
        <v>0.23260112342079264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6"/>
    </row>
    <row r="41" spans="2:112" ht="12.75">
      <c r="B41" s="10">
        <f t="shared" si="2"/>
        <v>26</v>
      </c>
      <c r="C41" s="10">
        <f t="shared" si="3"/>
        <v>8</v>
      </c>
      <c r="D41" s="10" t="str">
        <f t="shared" si="4"/>
        <v>srpen</v>
      </c>
      <c r="E41" s="10">
        <f t="shared" si="5"/>
        <v>2011</v>
      </c>
      <c r="F41" s="11">
        <f t="shared" si="6"/>
        <v>5503.470315897613</v>
      </c>
      <c r="G41" s="11">
        <f t="shared" si="7"/>
        <v>4217.788444511713</v>
      </c>
      <c r="H41" s="11">
        <f t="shared" si="8"/>
        <v>1285.6818713858993</v>
      </c>
      <c r="I41" s="11">
        <f t="shared" si="9"/>
        <v>968320.8570968242</v>
      </c>
      <c r="J41" s="10"/>
      <c r="K41" s="12">
        <f t="shared" si="0"/>
        <v>0.7663870616923268</v>
      </c>
      <c r="L41" s="12">
        <f t="shared" si="1"/>
        <v>0.23361293830767316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6"/>
    </row>
    <row r="42" spans="2:112" ht="12.75">
      <c r="B42" s="10">
        <f t="shared" si="2"/>
        <v>27</v>
      </c>
      <c r="C42" s="10">
        <f t="shared" si="3"/>
        <v>9</v>
      </c>
      <c r="D42" s="10" t="str">
        <f t="shared" si="4"/>
        <v>září</v>
      </c>
      <c r="E42" s="10">
        <f t="shared" si="5"/>
        <v>2011</v>
      </c>
      <c r="F42" s="11">
        <f t="shared" si="6"/>
        <v>5503.470315897613</v>
      </c>
      <c r="G42" s="11">
        <f t="shared" si="7"/>
        <v>4212.195728371185</v>
      </c>
      <c r="H42" s="11">
        <f t="shared" si="8"/>
        <v>1291.2745875264272</v>
      </c>
      <c r="I42" s="11">
        <f t="shared" si="9"/>
        <v>967029.5825092978</v>
      </c>
      <c r="J42" s="10"/>
      <c r="K42" s="12">
        <f t="shared" si="0"/>
        <v>0.7653708454106887</v>
      </c>
      <c r="L42" s="12">
        <f t="shared" si="1"/>
        <v>0.23462915458931133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6"/>
    </row>
    <row r="43" spans="2:112" ht="12.75">
      <c r="B43" s="10">
        <f t="shared" si="2"/>
        <v>28</v>
      </c>
      <c r="C43" s="10">
        <f t="shared" si="3"/>
        <v>10</v>
      </c>
      <c r="D43" s="10" t="str">
        <f t="shared" si="4"/>
        <v>říjen</v>
      </c>
      <c r="E43" s="10">
        <f t="shared" si="5"/>
        <v>2011</v>
      </c>
      <c r="F43" s="11">
        <f t="shared" si="6"/>
        <v>5503.470315897613</v>
      </c>
      <c r="G43" s="11">
        <f t="shared" si="7"/>
        <v>4206.578683915444</v>
      </c>
      <c r="H43" s="11">
        <f t="shared" si="8"/>
        <v>1296.8916319821683</v>
      </c>
      <c r="I43" s="11">
        <f t="shared" si="9"/>
        <v>965732.6908773156</v>
      </c>
      <c r="J43" s="10"/>
      <c r="K43" s="12">
        <f t="shared" si="0"/>
        <v>0.7643502085882249</v>
      </c>
      <c r="L43" s="12">
        <f t="shared" si="1"/>
        <v>0.2356497914117751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6"/>
    </row>
    <row r="44" spans="2:112" ht="12.75">
      <c r="B44" s="10">
        <f t="shared" si="2"/>
        <v>29</v>
      </c>
      <c r="C44" s="10">
        <f t="shared" si="3"/>
        <v>11</v>
      </c>
      <c r="D44" s="10" t="str">
        <f t="shared" si="4"/>
        <v>listopad</v>
      </c>
      <c r="E44" s="10">
        <f t="shared" si="5"/>
        <v>2011</v>
      </c>
      <c r="F44" s="11">
        <f t="shared" si="6"/>
        <v>5503.470315897613</v>
      </c>
      <c r="G44" s="11">
        <f t="shared" si="7"/>
        <v>4200.937205316322</v>
      </c>
      <c r="H44" s="11">
        <f t="shared" si="8"/>
        <v>1302.5331105812902</v>
      </c>
      <c r="I44" s="11">
        <f t="shared" si="9"/>
        <v>964430.1577667342</v>
      </c>
      <c r="J44" s="10"/>
      <c r="K44" s="12">
        <f t="shared" si="0"/>
        <v>0.7633251319955838</v>
      </c>
      <c r="L44" s="12">
        <f t="shared" si="1"/>
        <v>0.23667486800441617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6"/>
    </row>
    <row r="45" spans="2:112" ht="12.75">
      <c r="B45" s="10">
        <f t="shared" si="2"/>
        <v>30</v>
      </c>
      <c r="C45" s="10">
        <f t="shared" si="3"/>
        <v>12</v>
      </c>
      <c r="D45" s="10" t="str">
        <f t="shared" si="4"/>
        <v>prosinec</v>
      </c>
      <c r="E45" s="10">
        <f t="shared" si="5"/>
        <v>2011</v>
      </c>
      <c r="F45" s="11">
        <f t="shared" si="6"/>
        <v>5503.470315897613</v>
      </c>
      <c r="G45" s="11">
        <f t="shared" si="7"/>
        <v>4195.271186285294</v>
      </c>
      <c r="H45" s="11">
        <f t="shared" si="8"/>
        <v>1308.1991296123188</v>
      </c>
      <c r="I45" s="11">
        <f t="shared" si="9"/>
        <v>963121.958637122</v>
      </c>
      <c r="J45" s="10"/>
      <c r="K45" s="12">
        <f t="shared" si="0"/>
        <v>0.7622955963197646</v>
      </c>
      <c r="L45" s="12">
        <f t="shared" si="1"/>
        <v>0.23770440368023538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6"/>
    </row>
    <row r="46" spans="2:112" ht="12.75">
      <c r="B46" s="10">
        <f t="shared" si="2"/>
        <v>31</v>
      </c>
      <c r="C46" s="10">
        <f t="shared" si="3"/>
        <v>1</v>
      </c>
      <c r="D46" s="10" t="str">
        <f t="shared" si="4"/>
        <v>leden</v>
      </c>
      <c r="E46" s="10">
        <f t="shared" si="5"/>
        <v>2012</v>
      </c>
      <c r="F46" s="11">
        <f t="shared" si="6"/>
        <v>5503.470315897613</v>
      </c>
      <c r="G46" s="11">
        <f t="shared" si="7"/>
        <v>4189.58052007148</v>
      </c>
      <c r="H46" s="11">
        <f t="shared" si="8"/>
        <v>1313.8897958261323</v>
      </c>
      <c r="I46" s="11">
        <f t="shared" si="9"/>
        <v>961808.0688412958</v>
      </c>
      <c r="J46" s="10"/>
      <c r="K46" s="12">
        <f t="shared" si="0"/>
        <v>0.7612615821637556</v>
      </c>
      <c r="L46" s="12">
        <f t="shared" si="1"/>
        <v>0.2387384178362444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6"/>
    </row>
    <row r="47" spans="2:112" ht="12.75">
      <c r="B47" s="10">
        <f t="shared" si="2"/>
        <v>32</v>
      </c>
      <c r="C47" s="10">
        <f t="shared" si="3"/>
        <v>2</v>
      </c>
      <c r="D47" s="10" t="str">
        <f t="shared" si="4"/>
        <v>únor</v>
      </c>
      <c r="E47" s="10">
        <f t="shared" si="5"/>
        <v>2012</v>
      </c>
      <c r="F47" s="11">
        <f t="shared" si="6"/>
        <v>5503.470315897613</v>
      </c>
      <c r="G47" s="11">
        <f t="shared" si="7"/>
        <v>4183.865099459636</v>
      </c>
      <c r="H47" s="11">
        <f t="shared" si="8"/>
        <v>1319.6052164379762</v>
      </c>
      <c r="I47" s="11">
        <f t="shared" si="9"/>
        <v>960488.4636248578</v>
      </c>
      <c r="J47" s="10"/>
      <c r="K47" s="12">
        <f t="shared" si="0"/>
        <v>0.7602230700461678</v>
      </c>
      <c r="L47" s="12">
        <f t="shared" si="1"/>
        <v>0.23977692995383215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6"/>
    </row>
    <row r="48" spans="2:112" ht="12.75">
      <c r="B48" s="10">
        <f t="shared" si="2"/>
        <v>33</v>
      </c>
      <c r="C48" s="10">
        <f t="shared" si="3"/>
        <v>3</v>
      </c>
      <c r="D48" s="10" t="str">
        <f t="shared" si="4"/>
        <v>březen</v>
      </c>
      <c r="E48" s="10">
        <f t="shared" si="5"/>
        <v>2012</v>
      </c>
      <c r="F48" s="11">
        <f t="shared" si="6"/>
        <v>5503.470315897613</v>
      </c>
      <c r="G48" s="11">
        <f t="shared" si="7"/>
        <v>4178.1248167681315</v>
      </c>
      <c r="H48" s="11">
        <f t="shared" si="8"/>
        <v>1325.3454991294811</v>
      </c>
      <c r="I48" s="11">
        <f t="shared" si="9"/>
        <v>959163.1181257283</v>
      </c>
      <c r="J48" s="10"/>
      <c r="K48" s="12">
        <f t="shared" si="0"/>
        <v>0.7591800404008687</v>
      </c>
      <c r="L48" s="12">
        <f t="shared" si="1"/>
        <v>0.24081995959913127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6"/>
    </row>
    <row r="49" spans="2:112" ht="12.75">
      <c r="B49" s="10">
        <f t="shared" si="2"/>
        <v>34</v>
      </c>
      <c r="C49" s="10">
        <f t="shared" si="3"/>
        <v>4</v>
      </c>
      <c r="D49" s="10" t="str">
        <f t="shared" si="4"/>
        <v>duben</v>
      </c>
      <c r="E49" s="10">
        <f t="shared" si="5"/>
        <v>2012</v>
      </c>
      <c r="F49" s="11">
        <f t="shared" si="6"/>
        <v>5503.470315897613</v>
      </c>
      <c r="G49" s="11">
        <f t="shared" si="7"/>
        <v>4172.359563846918</v>
      </c>
      <c r="H49" s="11">
        <f t="shared" si="8"/>
        <v>1331.1107520506948</v>
      </c>
      <c r="I49" s="11">
        <f t="shared" si="9"/>
        <v>957832.0073736777</v>
      </c>
      <c r="J49" s="10"/>
      <c r="K49" s="12">
        <f t="shared" si="0"/>
        <v>0.7581324735766125</v>
      </c>
      <c r="L49" s="12">
        <f t="shared" si="1"/>
        <v>0.2418675264233875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6"/>
    </row>
    <row r="50" spans="2:112" ht="12.75">
      <c r="B50" s="10">
        <f t="shared" si="2"/>
        <v>35</v>
      </c>
      <c r="C50" s="10">
        <f t="shared" si="3"/>
        <v>5</v>
      </c>
      <c r="D50" s="10" t="str">
        <f t="shared" si="4"/>
        <v>květen</v>
      </c>
      <c r="E50" s="10">
        <f t="shared" si="5"/>
        <v>2012</v>
      </c>
      <c r="F50" s="11">
        <f t="shared" si="6"/>
        <v>5503.470315897613</v>
      </c>
      <c r="G50" s="11">
        <f t="shared" si="7"/>
        <v>4166.569232075497</v>
      </c>
      <c r="H50" s="11">
        <f t="shared" si="8"/>
        <v>1336.9010838221157</v>
      </c>
      <c r="I50" s="11">
        <f t="shared" si="9"/>
        <v>956495.1062898556</v>
      </c>
      <c r="J50" s="10"/>
      <c r="K50" s="12">
        <f t="shared" si="0"/>
        <v>0.7570803498366707</v>
      </c>
      <c r="L50" s="12">
        <f t="shared" si="1"/>
        <v>0.24291965016332928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6"/>
    </row>
    <row r="51" spans="2:112" ht="12.75">
      <c r="B51" s="10">
        <f t="shared" si="2"/>
        <v>36</v>
      </c>
      <c r="C51" s="10">
        <f t="shared" si="3"/>
        <v>6</v>
      </c>
      <c r="D51" s="10" t="str">
        <f t="shared" si="4"/>
        <v>červen</v>
      </c>
      <c r="E51" s="10">
        <f t="shared" si="5"/>
        <v>2012</v>
      </c>
      <c r="F51" s="11">
        <f t="shared" si="6"/>
        <v>5503.470315897613</v>
      </c>
      <c r="G51" s="11">
        <f t="shared" si="7"/>
        <v>4160.753712360871</v>
      </c>
      <c r="H51" s="11">
        <f t="shared" si="8"/>
        <v>1342.7166035367418</v>
      </c>
      <c r="I51" s="11">
        <f t="shared" si="9"/>
        <v>955152.3896863188</v>
      </c>
      <c r="J51" s="10"/>
      <c r="K51" s="12">
        <f t="shared" si="0"/>
        <v>0.7560236493584602</v>
      </c>
      <c r="L51" s="12">
        <f t="shared" si="1"/>
        <v>0.24397635064153977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6"/>
    </row>
    <row r="52" spans="2:112" ht="12.75">
      <c r="B52" s="10">
        <f t="shared" si="2"/>
        <v>37</v>
      </c>
      <c r="C52" s="10">
        <f t="shared" si="3"/>
        <v>7</v>
      </c>
      <c r="D52" s="10" t="str">
        <f t="shared" si="4"/>
        <v>červenec</v>
      </c>
      <c r="E52" s="10">
        <f t="shared" si="5"/>
        <v>2012</v>
      </c>
      <c r="F52" s="11">
        <f t="shared" si="6"/>
        <v>5503.470315897613</v>
      </c>
      <c r="G52" s="11">
        <f t="shared" si="7"/>
        <v>4154.912895135487</v>
      </c>
      <c r="H52" s="11">
        <f t="shared" si="8"/>
        <v>1348.5574207621257</v>
      </c>
      <c r="I52" s="11">
        <f t="shared" si="9"/>
        <v>953803.8322655567</v>
      </c>
      <c r="J52" s="10"/>
      <c r="K52" s="12">
        <f t="shared" si="0"/>
        <v>0.7549623522331697</v>
      </c>
      <c r="L52" s="12">
        <f t="shared" si="1"/>
        <v>0.24503764776683035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6"/>
    </row>
    <row r="53" spans="2:112" ht="12.75">
      <c r="B53" s="10">
        <f t="shared" si="2"/>
        <v>38</v>
      </c>
      <c r="C53" s="10">
        <f t="shared" si="3"/>
        <v>8</v>
      </c>
      <c r="D53" s="10" t="str">
        <f t="shared" si="4"/>
        <v>srpen</v>
      </c>
      <c r="E53" s="10">
        <f t="shared" si="5"/>
        <v>2012</v>
      </c>
      <c r="F53" s="11">
        <f t="shared" si="6"/>
        <v>5503.470315897613</v>
      </c>
      <c r="G53" s="11">
        <f t="shared" si="7"/>
        <v>4149.046670355171</v>
      </c>
      <c r="H53" s="11">
        <f t="shared" si="8"/>
        <v>1354.4236455424416</v>
      </c>
      <c r="I53" s="11">
        <f t="shared" si="9"/>
        <v>952449.4086200142</v>
      </c>
      <c r="J53" s="10"/>
      <c r="K53" s="12">
        <f t="shared" si="0"/>
        <v>0.7538964384653838</v>
      </c>
      <c r="L53" s="12">
        <f t="shared" si="1"/>
        <v>0.2461035615346162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6"/>
    </row>
    <row r="54" spans="2:112" ht="12.75">
      <c r="B54" s="10">
        <f t="shared" si="2"/>
        <v>39</v>
      </c>
      <c r="C54" s="10">
        <f t="shared" si="3"/>
        <v>9</v>
      </c>
      <c r="D54" s="10" t="str">
        <f t="shared" si="4"/>
        <v>září</v>
      </c>
      <c r="E54" s="10">
        <f t="shared" si="5"/>
        <v>2012</v>
      </c>
      <c r="F54" s="11">
        <f t="shared" si="6"/>
        <v>5503.470315897613</v>
      </c>
      <c r="G54" s="11">
        <f t="shared" si="7"/>
        <v>4143.154927497061</v>
      </c>
      <c r="H54" s="11">
        <f t="shared" si="8"/>
        <v>1360.3153884005515</v>
      </c>
      <c r="I54" s="11">
        <f t="shared" si="9"/>
        <v>951089.0932316136</v>
      </c>
      <c r="J54" s="10"/>
      <c r="K54" s="12">
        <f t="shared" si="0"/>
        <v>0.7528258879727082</v>
      </c>
      <c r="L54" s="12">
        <f t="shared" si="1"/>
        <v>0.24717411202729178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6"/>
    </row>
    <row r="55" spans="2:112" ht="12.75">
      <c r="B55" s="10">
        <f t="shared" si="2"/>
        <v>40</v>
      </c>
      <c r="C55" s="10">
        <f t="shared" si="3"/>
        <v>10</v>
      </c>
      <c r="D55" s="10" t="str">
        <f t="shared" si="4"/>
        <v>říjen</v>
      </c>
      <c r="E55" s="10">
        <f t="shared" si="5"/>
        <v>2012</v>
      </c>
      <c r="F55" s="11">
        <f t="shared" si="6"/>
        <v>5503.470315897613</v>
      </c>
      <c r="G55" s="11">
        <f t="shared" si="7"/>
        <v>4137.237555557518</v>
      </c>
      <c r="H55" s="11">
        <f t="shared" si="8"/>
        <v>1366.2327603400945</v>
      </c>
      <c r="I55" s="11">
        <f t="shared" si="9"/>
        <v>949722.8604712735</v>
      </c>
      <c r="J55" s="10"/>
      <c r="K55" s="12">
        <f t="shared" si="0"/>
        <v>0.7517506805853894</v>
      </c>
      <c r="L55" s="12">
        <f t="shared" si="1"/>
        <v>0.2482493194146106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6"/>
    </row>
    <row r="56" spans="2:112" ht="12.75">
      <c r="B56" s="10">
        <f t="shared" si="2"/>
        <v>41</v>
      </c>
      <c r="C56" s="10">
        <f t="shared" si="3"/>
        <v>11</v>
      </c>
      <c r="D56" s="10" t="str">
        <f t="shared" si="4"/>
        <v>listopad</v>
      </c>
      <c r="E56" s="10">
        <f t="shared" si="5"/>
        <v>2012</v>
      </c>
      <c r="F56" s="11">
        <f t="shared" si="6"/>
        <v>5503.470315897613</v>
      </c>
      <c r="G56" s="11">
        <f t="shared" si="7"/>
        <v>4131.29444305004</v>
      </c>
      <c r="H56" s="11">
        <f t="shared" si="8"/>
        <v>1372.1758728475725</v>
      </c>
      <c r="I56" s="11">
        <f t="shared" si="9"/>
        <v>948350.684598426</v>
      </c>
      <c r="J56" s="10"/>
      <c r="K56" s="12">
        <f t="shared" si="0"/>
        <v>0.7506707960459361</v>
      </c>
      <c r="L56" s="12">
        <f t="shared" si="1"/>
        <v>0.24932920395406388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6"/>
    </row>
    <row r="57" spans="2:112" ht="12.75">
      <c r="B57" s="10">
        <f t="shared" si="2"/>
        <v>42</v>
      </c>
      <c r="C57" s="10">
        <f t="shared" si="3"/>
        <v>12</v>
      </c>
      <c r="D57" s="10" t="str">
        <f t="shared" si="4"/>
        <v>prosinec</v>
      </c>
      <c r="E57" s="10">
        <f t="shared" si="5"/>
        <v>2012</v>
      </c>
      <c r="F57" s="11">
        <f t="shared" si="6"/>
        <v>5503.470315897613</v>
      </c>
      <c r="G57" s="11">
        <f t="shared" si="7"/>
        <v>4125.325478003153</v>
      </c>
      <c r="H57" s="11">
        <f t="shared" si="8"/>
        <v>1378.1448378944597</v>
      </c>
      <c r="I57" s="11">
        <f t="shared" si="9"/>
        <v>946972.5397605315</v>
      </c>
      <c r="J57" s="10"/>
      <c r="K57" s="12">
        <f t="shared" si="0"/>
        <v>0.7495862140087358</v>
      </c>
      <c r="L57" s="12">
        <f t="shared" si="1"/>
        <v>0.2504137859912642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6"/>
    </row>
    <row r="58" spans="2:112" ht="12.75">
      <c r="B58" s="10">
        <f t="shared" si="2"/>
        <v>43</v>
      </c>
      <c r="C58" s="10">
        <f t="shared" si="3"/>
        <v>1</v>
      </c>
      <c r="D58" s="10" t="str">
        <f t="shared" si="4"/>
        <v>leden</v>
      </c>
      <c r="E58" s="10">
        <f t="shared" si="5"/>
        <v>2013</v>
      </c>
      <c r="F58" s="11">
        <f t="shared" si="6"/>
        <v>5503.470315897613</v>
      </c>
      <c r="G58" s="11">
        <f t="shared" si="7"/>
        <v>4119.330547958312</v>
      </c>
      <c r="H58" s="11">
        <f t="shared" si="8"/>
        <v>1384.1397679393003</v>
      </c>
      <c r="I58" s="11">
        <f t="shared" si="9"/>
        <v>945588.3999925922</v>
      </c>
      <c r="J58" s="10"/>
      <c r="K58" s="12">
        <f t="shared" si="0"/>
        <v>0.7484969140396739</v>
      </c>
      <c r="L58" s="12">
        <f t="shared" si="1"/>
        <v>0.2515030859603261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6"/>
    </row>
    <row r="59" spans="2:112" ht="12.75">
      <c r="B59" s="10">
        <f t="shared" si="2"/>
        <v>44</v>
      </c>
      <c r="C59" s="10">
        <f t="shared" si="3"/>
        <v>2</v>
      </c>
      <c r="D59" s="10" t="str">
        <f t="shared" si="4"/>
        <v>únor</v>
      </c>
      <c r="E59" s="10">
        <f t="shared" si="5"/>
        <v>2013</v>
      </c>
      <c r="F59" s="11">
        <f t="shared" si="6"/>
        <v>5503.470315897613</v>
      </c>
      <c r="G59" s="11">
        <f t="shared" si="7"/>
        <v>4113.309539967775</v>
      </c>
      <c r="H59" s="11">
        <f t="shared" si="8"/>
        <v>1390.1607759298377</v>
      </c>
      <c r="I59" s="11">
        <f t="shared" si="9"/>
        <v>944198.2392166624</v>
      </c>
      <c r="J59" s="10"/>
      <c r="K59" s="12">
        <f t="shared" si="0"/>
        <v>0.7474028756157463</v>
      </c>
      <c r="L59" s="12">
        <f t="shared" si="1"/>
        <v>0.25259712438425375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6"/>
    </row>
    <row r="60" spans="2:112" ht="12.75">
      <c r="B60" s="10">
        <f t="shared" si="2"/>
        <v>45</v>
      </c>
      <c r="C60" s="10">
        <f t="shared" si="3"/>
        <v>3</v>
      </c>
      <c r="D60" s="10" t="str">
        <f t="shared" si="4"/>
        <v>březen</v>
      </c>
      <c r="E60" s="10">
        <f t="shared" si="5"/>
        <v>2013</v>
      </c>
      <c r="F60" s="11">
        <f t="shared" si="6"/>
        <v>5503.470315897613</v>
      </c>
      <c r="G60" s="11">
        <f t="shared" si="7"/>
        <v>4107.2623405924805</v>
      </c>
      <c r="H60" s="11">
        <f t="shared" si="8"/>
        <v>1396.207975305132</v>
      </c>
      <c r="I60" s="11">
        <f t="shared" si="9"/>
        <v>942802.0312413572</v>
      </c>
      <c r="J60" s="10"/>
      <c r="K60" s="12">
        <f t="shared" si="0"/>
        <v>0.7463040781246748</v>
      </c>
      <c r="L60" s="12">
        <f t="shared" si="1"/>
        <v>0.2536959218753252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6"/>
    </row>
    <row r="61" spans="2:112" ht="12.75">
      <c r="B61" s="10">
        <f t="shared" si="2"/>
        <v>46</v>
      </c>
      <c r="C61" s="10">
        <f t="shared" si="3"/>
        <v>4</v>
      </c>
      <c r="D61" s="10" t="str">
        <f t="shared" si="4"/>
        <v>duben</v>
      </c>
      <c r="E61" s="10">
        <f t="shared" si="5"/>
        <v>2013</v>
      </c>
      <c r="F61" s="11">
        <f t="shared" si="6"/>
        <v>5503.470315897613</v>
      </c>
      <c r="G61" s="11">
        <f t="shared" si="7"/>
        <v>4101.188835899903</v>
      </c>
      <c r="H61" s="11">
        <f t="shared" si="8"/>
        <v>1402.2814799977095</v>
      </c>
      <c r="I61" s="11">
        <f t="shared" si="9"/>
        <v>941399.7497613595</v>
      </c>
      <c r="J61" s="10"/>
      <c r="K61" s="12">
        <f t="shared" si="0"/>
        <v>0.7452005008645171</v>
      </c>
      <c r="L61" s="12">
        <f t="shared" si="1"/>
        <v>0.25479949913548294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6"/>
    </row>
    <row r="62" spans="2:112" ht="12.75">
      <c r="B62" s="10">
        <f t="shared" si="2"/>
        <v>47</v>
      </c>
      <c r="C62" s="10">
        <f t="shared" si="3"/>
        <v>5</v>
      </c>
      <c r="D62" s="10" t="str">
        <f t="shared" si="4"/>
        <v>květen</v>
      </c>
      <c r="E62" s="10">
        <f t="shared" si="5"/>
        <v>2013</v>
      </c>
      <c r="F62" s="11">
        <f t="shared" si="6"/>
        <v>5503.470315897613</v>
      </c>
      <c r="G62" s="11">
        <f t="shared" si="7"/>
        <v>4095.088911461914</v>
      </c>
      <c r="H62" s="11">
        <f t="shared" si="8"/>
        <v>1408.3814044356986</v>
      </c>
      <c r="I62" s="11">
        <f t="shared" si="9"/>
        <v>939991.3683569238</v>
      </c>
      <c r="J62" s="10"/>
      <c r="K62" s="12">
        <f t="shared" si="0"/>
        <v>0.7440921230432779</v>
      </c>
      <c r="L62" s="12">
        <f t="shared" si="1"/>
        <v>0.2559078769567221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6"/>
    </row>
    <row r="63" spans="2:112" ht="12.75">
      <c r="B63" s="10">
        <f t="shared" si="2"/>
        <v>48</v>
      </c>
      <c r="C63" s="10">
        <f t="shared" si="3"/>
        <v>6</v>
      </c>
      <c r="D63" s="10" t="str">
        <f t="shared" si="4"/>
        <v>červen</v>
      </c>
      <c r="E63" s="10">
        <f t="shared" si="5"/>
        <v>2013</v>
      </c>
      <c r="F63" s="11">
        <f t="shared" si="6"/>
        <v>5503.470315897613</v>
      </c>
      <c r="G63" s="11">
        <f t="shared" si="7"/>
        <v>4088.962452352618</v>
      </c>
      <c r="H63" s="11">
        <f t="shared" si="8"/>
        <v>1414.5078635449945</v>
      </c>
      <c r="I63" s="11">
        <f t="shared" si="9"/>
        <v>938576.8604933788</v>
      </c>
      <c r="J63" s="10"/>
      <c r="K63" s="12">
        <f t="shared" si="0"/>
        <v>0.742978923778516</v>
      </c>
      <c r="L63" s="12">
        <f t="shared" si="1"/>
        <v>0.25702107622148396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6"/>
    </row>
    <row r="64" spans="2:112" ht="12.75">
      <c r="B64" s="10">
        <f t="shared" si="2"/>
        <v>49</v>
      </c>
      <c r="C64" s="10">
        <f t="shared" si="3"/>
        <v>7</v>
      </c>
      <c r="D64" s="10" t="str">
        <f t="shared" si="4"/>
        <v>červenec</v>
      </c>
      <c r="E64" s="10">
        <f t="shared" si="5"/>
        <v>2013</v>
      </c>
      <c r="F64" s="11">
        <f t="shared" si="6"/>
        <v>5503.470315897613</v>
      </c>
      <c r="G64" s="11">
        <f t="shared" si="7"/>
        <v>4082.8093431461975</v>
      </c>
      <c r="H64" s="11">
        <f t="shared" si="8"/>
        <v>1420.660972751415</v>
      </c>
      <c r="I64" s="11">
        <f t="shared" si="9"/>
        <v>937156.1995206274</v>
      </c>
      <c r="J64" s="10"/>
      <c r="K64" s="12">
        <f t="shared" si="0"/>
        <v>0.7418608820969527</v>
      </c>
      <c r="L64" s="12">
        <f t="shared" si="1"/>
        <v>0.25813911790304733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6"/>
    </row>
    <row r="65" spans="2:112" ht="12.75">
      <c r="B65" s="10">
        <f t="shared" si="2"/>
        <v>50</v>
      </c>
      <c r="C65" s="10">
        <f t="shared" si="3"/>
        <v>8</v>
      </c>
      <c r="D65" s="10" t="str">
        <f t="shared" si="4"/>
        <v>srpen</v>
      </c>
      <c r="E65" s="10">
        <f t="shared" si="5"/>
        <v>2013</v>
      </c>
      <c r="F65" s="11">
        <f t="shared" si="6"/>
        <v>5503.470315897613</v>
      </c>
      <c r="G65" s="11">
        <f t="shared" si="7"/>
        <v>4076.629467914729</v>
      </c>
      <c r="H65" s="11">
        <f t="shared" si="8"/>
        <v>1426.8408479828836</v>
      </c>
      <c r="I65" s="11">
        <f t="shared" si="9"/>
        <v>935729.3586726445</v>
      </c>
      <c r="J65" s="10"/>
      <c r="K65" s="12">
        <f t="shared" si="0"/>
        <v>0.7407379769340744</v>
      </c>
      <c r="L65" s="12">
        <f t="shared" si="1"/>
        <v>0.2592620230659256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6"/>
    </row>
    <row r="66" spans="2:112" ht="12.75">
      <c r="B66" s="10">
        <f t="shared" si="2"/>
        <v>51</v>
      </c>
      <c r="C66" s="10">
        <f t="shared" si="3"/>
        <v>9</v>
      </c>
      <c r="D66" s="10" t="str">
        <f t="shared" si="4"/>
        <v>září</v>
      </c>
      <c r="E66" s="10">
        <f t="shared" si="5"/>
        <v>2013</v>
      </c>
      <c r="F66" s="11">
        <f t="shared" si="6"/>
        <v>5503.470315897613</v>
      </c>
      <c r="G66" s="11">
        <f t="shared" si="7"/>
        <v>4070.4227102260033</v>
      </c>
      <c r="H66" s="11">
        <f t="shared" si="8"/>
        <v>1433.0476056716093</v>
      </c>
      <c r="I66" s="11">
        <f t="shared" si="9"/>
        <v>934296.3110669729</v>
      </c>
      <c r="J66" s="10"/>
      <c r="K66" s="12">
        <f t="shared" si="0"/>
        <v>0.7396101871337376</v>
      </c>
      <c r="L66" s="12">
        <f t="shared" si="1"/>
        <v>0.2603898128662624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6"/>
    </row>
    <row r="67" spans="2:112" ht="12.75">
      <c r="B67" s="10">
        <f t="shared" si="2"/>
        <v>52</v>
      </c>
      <c r="C67" s="10">
        <f t="shared" si="3"/>
        <v>10</v>
      </c>
      <c r="D67" s="10" t="str">
        <f t="shared" si="4"/>
        <v>říjen</v>
      </c>
      <c r="E67" s="10">
        <f t="shared" si="5"/>
        <v>2013</v>
      </c>
      <c r="F67" s="11">
        <f t="shared" si="6"/>
        <v>5503.470315897613</v>
      </c>
      <c r="G67" s="11">
        <f t="shared" si="7"/>
        <v>4064.1889531413317</v>
      </c>
      <c r="H67" s="11">
        <f t="shared" si="8"/>
        <v>1439.281362756281</v>
      </c>
      <c r="I67" s="11">
        <f t="shared" si="9"/>
        <v>932857.0297042166</v>
      </c>
      <c r="J67" s="10"/>
      <c r="K67" s="12">
        <f t="shared" si="0"/>
        <v>0.7384774914477693</v>
      </c>
      <c r="L67" s="12">
        <f t="shared" si="1"/>
        <v>0.2615225085522307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6"/>
    </row>
    <row r="68" spans="2:112" ht="12.75">
      <c r="B68" s="10">
        <f t="shared" si="2"/>
        <v>53</v>
      </c>
      <c r="C68" s="10">
        <f t="shared" si="3"/>
        <v>11</v>
      </c>
      <c r="D68" s="10" t="str">
        <f t="shared" si="4"/>
        <v>listopad</v>
      </c>
      <c r="E68" s="10">
        <f t="shared" si="5"/>
        <v>2013</v>
      </c>
      <c r="F68" s="11">
        <f t="shared" si="6"/>
        <v>5503.470315897613</v>
      </c>
      <c r="G68" s="11">
        <f t="shared" si="7"/>
        <v>4057.9280792133422</v>
      </c>
      <c r="H68" s="11">
        <f t="shared" si="8"/>
        <v>1445.5422366842704</v>
      </c>
      <c r="I68" s="11">
        <f t="shared" si="9"/>
        <v>931411.4874675324</v>
      </c>
      <c r="J68" s="10"/>
      <c r="K68" s="12">
        <f t="shared" si="0"/>
        <v>0.7373398685355672</v>
      </c>
      <c r="L68" s="12">
        <f t="shared" si="1"/>
        <v>0.2626601314644328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6"/>
    </row>
    <row r="69" spans="2:112" ht="12.75">
      <c r="B69" s="10">
        <f t="shared" si="2"/>
        <v>54</v>
      </c>
      <c r="C69" s="10">
        <f t="shared" si="3"/>
        <v>12</v>
      </c>
      <c r="D69" s="10" t="str">
        <f t="shared" si="4"/>
        <v>prosinec</v>
      </c>
      <c r="E69" s="10">
        <f t="shared" si="5"/>
        <v>2013</v>
      </c>
      <c r="F69" s="11">
        <f t="shared" si="6"/>
        <v>5503.470315897613</v>
      </c>
      <c r="G69" s="11">
        <f t="shared" si="7"/>
        <v>4051.639970483766</v>
      </c>
      <c r="H69" s="11">
        <f t="shared" si="8"/>
        <v>1451.8303454138468</v>
      </c>
      <c r="I69" s="11">
        <f t="shared" si="9"/>
        <v>929959.6571221185</v>
      </c>
      <c r="J69" s="10"/>
      <c r="K69" s="12">
        <f t="shared" si="0"/>
        <v>0.736197296963697</v>
      </c>
      <c r="L69" s="12">
        <f t="shared" si="1"/>
        <v>0.26380270303630304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6"/>
    </row>
    <row r="70" spans="2:112" ht="12.75">
      <c r="B70" s="10">
        <f t="shared" si="2"/>
        <v>55</v>
      </c>
      <c r="C70" s="10">
        <f t="shared" si="3"/>
        <v>1</v>
      </c>
      <c r="D70" s="10" t="str">
        <f t="shared" si="4"/>
        <v>leden</v>
      </c>
      <c r="E70" s="10">
        <f t="shared" si="5"/>
        <v>2014</v>
      </c>
      <c r="F70" s="11">
        <f t="shared" si="6"/>
        <v>5503.470315897613</v>
      </c>
      <c r="G70" s="11">
        <f t="shared" si="7"/>
        <v>4045.324508481215</v>
      </c>
      <c r="H70" s="11">
        <f t="shared" si="8"/>
        <v>1458.1458074163975</v>
      </c>
      <c r="I70" s="11">
        <f t="shared" si="9"/>
        <v>928501.5113147021</v>
      </c>
      <c r="J70" s="10"/>
      <c r="K70" s="12">
        <f t="shared" si="0"/>
        <v>0.735049755205489</v>
      </c>
      <c r="L70" s="12">
        <f t="shared" si="1"/>
        <v>0.264950244794511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6"/>
    </row>
    <row r="71" spans="2:112" ht="12.75">
      <c r="B71" s="10">
        <f t="shared" si="2"/>
        <v>56</v>
      </c>
      <c r="C71" s="10">
        <f t="shared" si="3"/>
        <v>2</v>
      </c>
      <c r="D71" s="10" t="str">
        <f t="shared" si="4"/>
        <v>únor</v>
      </c>
      <c r="E71" s="10">
        <f t="shared" si="5"/>
        <v>2014</v>
      </c>
      <c r="F71" s="11">
        <f t="shared" si="6"/>
        <v>5503.470315897613</v>
      </c>
      <c r="G71" s="11">
        <f t="shared" si="7"/>
        <v>4038.9815742189535</v>
      </c>
      <c r="H71" s="11">
        <f t="shared" si="8"/>
        <v>1464.4887416786592</v>
      </c>
      <c r="I71" s="11">
        <f t="shared" si="9"/>
        <v>927037.0225730235</v>
      </c>
      <c r="J71" s="10"/>
      <c r="K71" s="12">
        <f t="shared" si="0"/>
        <v>0.7338972216406328</v>
      </c>
      <c r="L71" s="12">
        <f t="shared" si="1"/>
        <v>0.26610277835936724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6"/>
    </row>
    <row r="72" spans="2:112" ht="12.75">
      <c r="B72" s="10">
        <f t="shared" si="2"/>
        <v>57</v>
      </c>
      <c r="C72" s="10">
        <f t="shared" si="3"/>
        <v>3</v>
      </c>
      <c r="D72" s="10" t="str">
        <f t="shared" si="4"/>
        <v>březen</v>
      </c>
      <c r="E72" s="10">
        <f t="shared" si="5"/>
        <v>2014</v>
      </c>
      <c r="F72" s="11">
        <f t="shared" si="6"/>
        <v>5503.470315897613</v>
      </c>
      <c r="G72" s="11">
        <f t="shared" si="7"/>
        <v>4032.611048192652</v>
      </c>
      <c r="H72" s="11">
        <f t="shared" si="8"/>
        <v>1470.8592677049605</v>
      </c>
      <c r="I72" s="11">
        <f t="shared" si="9"/>
        <v>925566.1633053184</v>
      </c>
      <c r="J72" s="10"/>
      <c r="K72" s="12">
        <f t="shared" si="0"/>
        <v>0.7327396745547696</v>
      </c>
      <c r="L72" s="12">
        <f t="shared" si="1"/>
        <v>0.2672603254452304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6"/>
    </row>
    <row r="73" spans="2:112" ht="12.75">
      <c r="B73" s="10">
        <f t="shared" si="2"/>
        <v>58</v>
      </c>
      <c r="C73" s="10">
        <f t="shared" si="3"/>
        <v>4</v>
      </c>
      <c r="D73" s="10" t="str">
        <f t="shared" si="4"/>
        <v>duben</v>
      </c>
      <c r="E73" s="10">
        <f t="shared" si="5"/>
        <v>2014</v>
      </c>
      <c r="F73" s="11">
        <f t="shared" si="6"/>
        <v>5503.470315897613</v>
      </c>
      <c r="G73" s="11">
        <f t="shared" si="7"/>
        <v>4026.212810378135</v>
      </c>
      <c r="H73" s="11">
        <f t="shared" si="8"/>
        <v>1477.2575055194775</v>
      </c>
      <c r="I73" s="11">
        <f t="shared" si="9"/>
        <v>924088.905799799</v>
      </c>
      <c r="J73" s="10"/>
      <c r="K73" s="12">
        <f t="shared" si="0"/>
        <v>0.7315770921390828</v>
      </c>
      <c r="L73" s="12">
        <f t="shared" si="1"/>
        <v>0.26842290786091716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6"/>
    </row>
    <row r="74" spans="2:112" ht="12.75">
      <c r="B74" s="10">
        <f t="shared" si="2"/>
        <v>59</v>
      </c>
      <c r="C74" s="10">
        <f t="shared" si="3"/>
        <v>5</v>
      </c>
      <c r="D74" s="10" t="str">
        <f t="shared" si="4"/>
        <v>květen</v>
      </c>
      <c r="E74" s="10">
        <f t="shared" si="5"/>
        <v>2014</v>
      </c>
      <c r="F74" s="11">
        <f t="shared" si="6"/>
        <v>5503.470315897613</v>
      </c>
      <c r="G74" s="11">
        <f t="shared" si="7"/>
        <v>4019.786740229126</v>
      </c>
      <c r="H74" s="11">
        <f t="shared" si="8"/>
        <v>1483.6835756684868</v>
      </c>
      <c r="I74" s="11">
        <f t="shared" si="9"/>
        <v>922605.2222241305</v>
      </c>
      <c r="J74" s="10"/>
      <c r="K74" s="12">
        <f t="shared" si="0"/>
        <v>0.730409452489888</v>
      </c>
      <c r="L74" s="12">
        <f t="shared" si="1"/>
        <v>0.269590547510112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6"/>
    </row>
    <row r="75" spans="2:112" ht="12.75">
      <c r="B75" s="10">
        <f t="shared" si="2"/>
        <v>60</v>
      </c>
      <c r="C75" s="10">
        <f t="shared" si="3"/>
        <v>6</v>
      </c>
      <c r="D75" s="10" t="str">
        <f t="shared" si="4"/>
        <v>červen</v>
      </c>
      <c r="E75" s="10">
        <f t="shared" si="5"/>
        <v>2014</v>
      </c>
      <c r="F75" s="11">
        <f t="shared" si="6"/>
        <v>5503.470315897613</v>
      </c>
      <c r="G75" s="11">
        <f t="shared" si="7"/>
        <v>4013.3327166749677</v>
      </c>
      <c r="H75" s="11">
        <f t="shared" si="8"/>
        <v>1490.137599222645</v>
      </c>
      <c r="I75" s="11">
        <f t="shared" si="9"/>
        <v>921115.0846249079</v>
      </c>
      <c r="J75" s="10"/>
      <c r="K75" s="12">
        <f t="shared" si="0"/>
        <v>0.729236733608219</v>
      </c>
      <c r="L75" s="12">
        <f t="shared" si="1"/>
        <v>0.27076326639178105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6"/>
    </row>
    <row r="76" spans="2:112" ht="12.75">
      <c r="B76" s="10">
        <f t="shared" si="2"/>
        <v>61</v>
      </c>
      <c r="C76" s="10">
        <f t="shared" si="3"/>
        <v>7</v>
      </c>
      <c r="D76" s="10" t="str">
        <f t="shared" si="4"/>
        <v>červenec</v>
      </c>
      <c r="E76" s="10">
        <f t="shared" si="5"/>
        <v>2014</v>
      </c>
      <c r="F76" s="11">
        <f t="shared" si="6"/>
        <v>5503.470315897613</v>
      </c>
      <c r="G76" s="11">
        <f t="shared" si="7"/>
        <v>4006.8506181183498</v>
      </c>
      <c r="H76" s="11">
        <f t="shared" si="8"/>
        <v>1496.6196977792629</v>
      </c>
      <c r="I76" s="11">
        <f t="shared" si="9"/>
        <v>919618.4649271286</v>
      </c>
      <c r="J76" s="10"/>
      <c r="K76" s="12">
        <f t="shared" si="0"/>
        <v>0.7280589133994148</v>
      </c>
      <c r="L76" s="12">
        <f t="shared" si="1"/>
        <v>0.27194108660058525</v>
      </c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6"/>
    </row>
    <row r="77" spans="2:112" ht="12.75">
      <c r="B77" s="10">
        <f t="shared" si="2"/>
        <v>62</v>
      </c>
      <c r="C77" s="10">
        <f t="shared" si="3"/>
        <v>8</v>
      </c>
      <c r="D77" s="10" t="str">
        <f t="shared" si="4"/>
        <v>srpen</v>
      </c>
      <c r="E77" s="10">
        <f t="shared" si="5"/>
        <v>2014</v>
      </c>
      <c r="F77" s="11">
        <f t="shared" si="6"/>
        <v>5503.470315897613</v>
      </c>
      <c r="G77" s="11">
        <f t="shared" si="7"/>
        <v>4000.340322433009</v>
      </c>
      <c r="H77" s="11">
        <f t="shared" si="8"/>
        <v>1503.1299934646036</v>
      </c>
      <c r="I77" s="11">
        <f t="shared" si="9"/>
        <v>918115.3349336641</v>
      </c>
      <c r="J77" s="10"/>
      <c r="K77" s="12">
        <f t="shared" si="0"/>
        <v>0.7268759696727021</v>
      </c>
      <c r="L77" s="12">
        <f t="shared" si="1"/>
        <v>0.27312403032729793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6"/>
    </row>
    <row r="78" spans="2:112" ht="12.75">
      <c r="B78" s="10">
        <f t="shared" si="2"/>
        <v>63</v>
      </c>
      <c r="C78" s="10">
        <f t="shared" si="3"/>
        <v>9</v>
      </c>
      <c r="D78" s="10" t="str">
        <f t="shared" si="4"/>
        <v>září</v>
      </c>
      <c r="E78" s="10">
        <f t="shared" si="5"/>
        <v>2014</v>
      </c>
      <c r="F78" s="11">
        <f t="shared" si="6"/>
        <v>5503.470315897613</v>
      </c>
      <c r="G78" s="11">
        <f t="shared" si="7"/>
        <v>3993.8017069614384</v>
      </c>
      <c r="H78" s="11">
        <f t="shared" si="8"/>
        <v>1509.6686089361742</v>
      </c>
      <c r="I78" s="11">
        <f t="shared" si="9"/>
        <v>916605.6663247279</v>
      </c>
      <c r="J78" s="10"/>
      <c r="K78" s="12">
        <f t="shared" si="0"/>
        <v>0.7256878801407783</v>
      </c>
      <c r="L78" s="12">
        <f t="shared" si="1"/>
        <v>0.27431211985922166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6"/>
    </row>
    <row r="79" spans="2:112" ht="12.75">
      <c r="B79" s="10">
        <f t="shared" si="2"/>
        <v>64</v>
      </c>
      <c r="C79" s="10">
        <f t="shared" si="3"/>
        <v>10</v>
      </c>
      <c r="D79" s="10" t="str">
        <f t="shared" si="4"/>
        <v>říjen</v>
      </c>
      <c r="E79" s="10">
        <f t="shared" si="5"/>
        <v>2014</v>
      </c>
      <c r="F79" s="11">
        <f t="shared" si="6"/>
        <v>5503.470315897613</v>
      </c>
      <c r="G79" s="11">
        <f t="shared" si="7"/>
        <v>3987.234648512566</v>
      </c>
      <c r="H79" s="11">
        <f t="shared" si="8"/>
        <v>1516.2356673850468</v>
      </c>
      <c r="I79" s="11">
        <f t="shared" si="9"/>
        <v>915089.4306573429</v>
      </c>
      <c r="J79" s="10"/>
      <c r="K79" s="12">
        <f t="shared" si="0"/>
        <v>0.7244946224193908</v>
      </c>
      <c r="L79" s="12">
        <f t="shared" si="1"/>
        <v>0.2755053775806092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6"/>
    </row>
    <row r="80" spans="2:112" ht="12.75">
      <c r="B80" s="10">
        <f t="shared" si="2"/>
        <v>65</v>
      </c>
      <c r="C80" s="10">
        <f t="shared" si="3"/>
        <v>11</v>
      </c>
      <c r="D80" s="10" t="str">
        <f t="shared" si="4"/>
        <v>listopad</v>
      </c>
      <c r="E80" s="10">
        <f t="shared" si="5"/>
        <v>2014</v>
      </c>
      <c r="F80" s="11">
        <f t="shared" si="6"/>
        <v>5503.470315897613</v>
      </c>
      <c r="G80" s="11">
        <f t="shared" si="7"/>
        <v>3980.639023359441</v>
      </c>
      <c r="H80" s="11">
        <f t="shared" si="8"/>
        <v>1522.8312925381715</v>
      </c>
      <c r="I80" s="11">
        <f t="shared" si="9"/>
        <v>913566.5993648047</v>
      </c>
      <c r="J80" s="10"/>
      <c r="K80" s="12">
        <f aca="true" t="shared" si="10" ref="K80:K143">IF(B80="","",G80/F80)</f>
        <v>0.7232961740269152</v>
      </c>
      <c r="L80" s="12">
        <f aca="true" t="shared" si="11" ref="L80:L143">IF(B80="","",SUM(1,-K80))</f>
        <v>0.27670382597308485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6"/>
    </row>
    <row r="81" spans="2:112" ht="12.75">
      <c r="B81" s="10">
        <f aca="true" t="shared" si="12" ref="B81:B144">IF(B80&lt;Splatka_D,SUM(B80,1),"")</f>
        <v>66</v>
      </c>
      <c r="C81" s="10">
        <f aca="true" t="shared" si="13" ref="C81:C144">IF(B81="","",IF(C80=12,1,SUM(C80,1)))</f>
        <v>12</v>
      </c>
      <c r="D81" s="10" t="str">
        <f aca="true" t="shared" si="14" ref="D81:D144">IF(B81="","",VLOOKUP(C81,Mesice_1,2,0))</f>
        <v>prosinec</v>
      </c>
      <c r="E81" s="10">
        <f aca="true" t="shared" si="15" ref="E81:E144">IF(B81="","",IF(C81=1,SUM(E80,1),E80))</f>
        <v>2014</v>
      </c>
      <c r="F81" s="11">
        <f aca="true" t="shared" si="16" ref="F81:F144">IF(B81="","",Splatka_V)</f>
        <v>5503.470315897613</v>
      </c>
      <c r="G81" s="11">
        <f aca="true" t="shared" si="17" ref="G81:G144">IF(B81="","",I80*Urok_M*0.01*(1/12))</f>
        <v>3974.0147072369</v>
      </c>
      <c r="H81" s="11">
        <f aca="true" t="shared" si="18" ref="H81:H144">IF(B81="","",SUM(F81,-G81))</f>
        <v>1529.4556086607126</v>
      </c>
      <c r="I81" s="11">
        <f aca="true" t="shared" si="19" ref="I81:I144">IF(B81="","",SUM(I80,-H81))</f>
        <v>912037.143756144</v>
      </c>
      <c r="J81" s="10"/>
      <c r="K81" s="12">
        <f t="shared" si="10"/>
        <v>0.7220925123839321</v>
      </c>
      <c r="L81" s="12">
        <f t="shared" si="11"/>
        <v>0.27790748761606787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6"/>
    </row>
    <row r="82" spans="2:112" ht="12.75">
      <c r="B82" s="10">
        <f t="shared" si="12"/>
        <v>67</v>
      </c>
      <c r="C82" s="10">
        <f t="shared" si="13"/>
        <v>1</v>
      </c>
      <c r="D82" s="10" t="str">
        <f t="shared" si="14"/>
        <v>leden</v>
      </c>
      <c r="E82" s="10">
        <f t="shared" si="15"/>
        <v>2015</v>
      </c>
      <c r="F82" s="11">
        <f t="shared" si="16"/>
        <v>5503.470315897613</v>
      </c>
      <c r="G82" s="11">
        <f t="shared" si="17"/>
        <v>3967.3615753392264</v>
      </c>
      <c r="H82" s="11">
        <f t="shared" si="18"/>
        <v>1536.1087405583862</v>
      </c>
      <c r="I82" s="11">
        <f t="shared" si="19"/>
        <v>910501.0350155856</v>
      </c>
      <c r="J82" s="10"/>
      <c r="K82" s="12">
        <f t="shared" si="10"/>
        <v>0.7208836148128024</v>
      </c>
      <c r="L82" s="12">
        <f t="shared" si="11"/>
        <v>0.2791163851871976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6"/>
    </row>
    <row r="83" spans="2:112" ht="12.75">
      <c r="B83" s="10">
        <f t="shared" si="12"/>
        <v>68</v>
      </c>
      <c r="C83" s="10">
        <f t="shared" si="13"/>
        <v>2</v>
      </c>
      <c r="D83" s="10" t="str">
        <f t="shared" si="14"/>
        <v>únor</v>
      </c>
      <c r="E83" s="10">
        <f t="shared" si="15"/>
        <v>2015</v>
      </c>
      <c r="F83" s="11">
        <f t="shared" si="16"/>
        <v>5503.470315897613</v>
      </c>
      <c r="G83" s="11">
        <f t="shared" si="17"/>
        <v>3960.6795023177974</v>
      </c>
      <c r="H83" s="11">
        <f t="shared" si="18"/>
        <v>1542.7908135798152</v>
      </c>
      <c r="I83" s="11">
        <f t="shared" si="19"/>
        <v>908958.2442020058</v>
      </c>
      <c r="J83" s="10"/>
      <c r="K83" s="12">
        <f t="shared" si="10"/>
        <v>0.7196694585372381</v>
      </c>
      <c r="L83" s="12">
        <f t="shared" si="11"/>
        <v>0.28033054146276193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6"/>
    </row>
    <row r="84" spans="2:112" ht="12.75">
      <c r="B84" s="10">
        <f t="shared" si="12"/>
        <v>69</v>
      </c>
      <c r="C84" s="10">
        <f t="shared" si="13"/>
        <v>3</v>
      </c>
      <c r="D84" s="10" t="str">
        <f t="shared" si="14"/>
        <v>březen</v>
      </c>
      <c r="E84" s="10">
        <f t="shared" si="15"/>
        <v>2015</v>
      </c>
      <c r="F84" s="11">
        <f t="shared" si="16"/>
        <v>5503.470315897613</v>
      </c>
      <c r="G84" s="11">
        <f t="shared" si="17"/>
        <v>3953.968362278725</v>
      </c>
      <c r="H84" s="11">
        <f t="shared" si="18"/>
        <v>1549.5019536188875</v>
      </c>
      <c r="I84" s="11">
        <f t="shared" si="19"/>
        <v>907408.742248387</v>
      </c>
      <c r="J84" s="10"/>
      <c r="K84" s="12">
        <f t="shared" si="10"/>
        <v>0.718450020681875</v>
      </c>
      <c r="L84" s="12">
        <f t="shared" si="11"/>
        <v>0.281549979318125</v>
      </c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6"/>
    </row>
    <row r="85" spans="2:112" ht="12.75">
      <c r="B85" s="10">
        <f t="shared" si="12"/>
        <v>70</v>
      </c>
      <c r="C85" s="10">
        <f t="shared" si="13"/>
        <v>4</v>
      </c>
      <c r="D85" s="10" t="str">
        <f t="shared" si="14"/>
        <v>duben</v>
      </c>
      <c r="E85" s="10">
        <f t="shared" si="15"/>
        <v>2015</v>
      </c>
      <c r="F85" s="11">
        <f t="shared" si="16"/>
        <v>5503.470315897613</v>
      </c>
      <c r="G85" s="11">
        <f t="shared" si="17"/>
        <v>3947.228028780483</v>
      </c>
      <c r="H85" s="11">
        <f t="shared" si="18"/>
        <v>1556.2422871171298</v>
      </c>
      <c r="I85" s="11">
        <f t="shared" si="19"/>
        <v>905852.4999612698</v>
      </c>
      <c r="J85" s="10"/>
      <c r="K85" s="12">
        <f t="shared" si="10"/>
        <v>0.7172252782718411</v>
      </c>
      <c r="L85" s="12">
        <f t="shared" si="11"/>
        <v>0.2827747217281589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6"/>
    </row>
    <row r="86" spans="2:112" ht="12.75">
      <c r="B86" s="10">
        <f t="shared" si="12"/>
        <v>71</v>
      </c>
      <c r="C86" s="10">
        <f t="shared" si="13"/>
        <v>5</v>
      </c>
      <c r="D86" s="10" t="str">
        <f t="shared" si="14"/>
        <v>květen</v>
      </c>
      <c r="E86" s="10">
        <f t="shared" si="15"/>
        <v>2015</v>
      </c>
      <c r="F86" s="11">
        <f t="shared" si="16"/>
        <v>5503.470315897613</v>
      </c>
      <c r="G86" s="11">
        <f t="shared" si="17"/>
        <v>3940.4583748315235</v>
      </c>
      <c r="H86" s="11">
        <f t="shared" si="18"/>
        <v>1563.011941066089</v>
      </c>
      <c r="I86" s="11">
        <f t="shared" si="19"/>
        <v>904289.4880202037</v>
      </c>
      <c r="J86" s="10"/>
      <c r="K86" s="12">
        <f t="shared" si="10"/>
        <v>0.7159952082323238</v>
      </c>
      <c r="L86" s="12">
        <f t="shared" si="11"/>
        <v>0.28400479176767623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6"/>
    </row>
    <row r="87" spans="2:112" ht="12.75">
      <c r="B87" s="10">
        <f t="shared" si="12"/>
        <v>72</v>
      </c>
      <c r="C87" s="10">
        <f t="shared" si="13"/>
        <v>6</v>
      </c>
      <c r="D87" s="10" t="str">
        <f t="shared" si="14"/>
        <v>červen</v>
      </c>
      <c r="E87" s="10">
        <f t="shared" si="15"/>
        <v>2015</v>
      </c>
      <c r="F87" s="11">
        <f t="shared" si="16"/>
        <v>5503.470315897613</v>
      </c>
      <c r="G87" s="11">
        <f t="shared" si="17"/>
        <v>3933.659272887886</v>
      </c>
      <c r="H87" s="11">
        <f t="shared" si="18"/>
        <v>1569.8110430097267</v>
      </c>
      <c r="I87" s="11">
        <f t="shared" si="19"/>
        <v>902719.6769771939</v>
      </c>
      <c r="J87" s="10"/>
      <c r="K87" s="12">
        <f t="shared" si="10"/>
        <v>0.7147597873881343</v>
      </c>
      <c r="L87" s="12">
        <f t="shared" si="11"/>
        <v>0.2852402126118657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6"/>
    </row>
    <row r="88" spans="2:112" ht="12.75">
      <c r="B88" s="10">
        <f t="shared" si="12"/>
        <v>73</v>
      </c>
      <c r="C88" s="10">
        <f t="shared" si="13"/>
        <v>7</v>
      </c>
      <c r="D88" s="10" t="str">
        <f t="shared" si="14"/>
        <v>červenec</v>
      </c>
      <c r="E88" s="10">
        <f t="shared" si="15"/>
        <v>2015</v>
      </c>
      <c r="F88" s="11">
        <f t="shared" si="16"/>
        <v>5503.470315897613</v>
      </c>
      <c r="G88" s="11">
        <f t="shared" si="17"/>
        <v>3926.830594850793</v>
      </c>
      <c r="H88" s="11">
        <f t="shared" si="18"/>
        <v>1576.6397210468194</v>
      </c>
      <c r="I88" s="11">
        <f t="shared" si="19"/>
        <v>901143.0372561471</v>
      </c>
      <c r="J88" s="10"/>
      <c r="K88" s="12">
        <f t="shared" si="10"/>
        <v>0.7135189924632727</v>
      </c>
      <c r="L88" s="12">
        <f t="shared" si="11"/>
        <v>0.28648100753672734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6"/>
    </row>
    <row r="89" spans="2:112" ht="12.75">
      <c r="B89" s="10">
        <f t="shared" si="12"/>
        <v>74</v>
      </c>
      <c r="C89" s="10">
        <f t="shared" si="13"/>
        <v>8</v>
      </c>
      <c r="D89" s="10" t="str">
        <f t="shared" si="14"/>
        <v>srpen</v>
      </c>
      <c r="E89" s="10">
        <f t="shared" si="15"/>
        <v>2015</v>
      </c>
      <c r="F89" s="11">
        <f t="shared" si="16"/>
        <v>5503.470315897613</v>
      </c>
      <c r="G89" s="11">
        <f t="shared" si="17"/>
        <v>3919.97221206424</v>
      </c>
      <c r="H89" s="11">
        <f t="shared" si="18"/>
        <v>1583.4981038333726</v>
      </c>
      <c r="I89" s="11">
        <f t="shared" si="19"/>
        <v>899559.5391523137</v>
      </c>
      <c r="J89" s="10"/>
      <c r="K89" s="12">
        <f t="shared" si="10"/>
        <v>0.7122728000804879</v>
      </c>
      <c r="L89" s="12">
        <f t="shared" si="11"/>
        <v>0.2877271999195121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6"/>
    </row>
    <row r="90" spans="2:112" ht="12.75">
      <c r="B90" s="10">
        <f t="shared" si="12"/>
        <v>75</v>
      </c>
      <c r="C90" s="10">
        <f t="shared" si="13"/>
        <v>9</v>
      </c>
      <c r="D90" s="10" t="str">
        <f t="shared" si="14"/>
        <v>září</v>
      </c>
      <c r="E90" s="10">
        <f t="shared" si="15"/>
        <v>2015</v>
      </c>
      <c r="F90" s="11">
        <f t="shared" si="16"/>
        <v>5503.470315897613</v>
      </c>
      <c r="G90" s="11">
        <f t="shared" si="17"/>
        <v>3913.083995312565</v>
      </c>
      <c r="H90" s="11">
        <f t="shared" si="18"/>
        <v>1590.3863205850475</v>
      </c>
      <c r="I90" s="11">
        <f t="shared" si="19"/>
        <v>897969.1528317287</v>
      </c>
      <c r="J90" s="10"/>
      <c r="K90" s="12">
        <f t="shared" si="10"/>
        <v>0.7110211867608381</v>
      </c>
      <c r="L90" s="12">
        <f t="shared" si="11"/>
        <v>0.28897881323916186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6"/>
    </row>
    <row r="91" spans="2:112" ht="12.75">
      <c r="B91" s="10">
        <f t="shared" si="12"/>
        <v>76</v>
      </c>
      <c r="C91" s="10">
        <f t="shared" si="13"/>
        <v>10</v>
      </c>
      <c r="D91" s="10" t="str">
        <f t="shared" si="14"/>
        <v>říjen</v>
      </c>
      <c r="E91" s="10">
        <f t="shared" si="15"/>
        <v>2015</v>
      </c>
      <c r="F91" s="11">
        <f t="shared" si="16"/>
        <v>5503.470315897613</v>
      </c>
      <c r="G91" s="11">
        <f t="shared" si="17"/>
        <v>3906.1658148180195</v>
      </c>
      <c r="H91" s="11">
        <f t="shared" si="18"/>
        <v>1597.3045010795931</v>
      </c>
      <c r="I91" s="11">
        <f t="shared" si="19"/>
        <v>896371.8483306491</v>
      </c>
      <c r="J91" s="10"/>
      <c r="K91" s="12">
        <f t="shared" si="10"/>
        <v>0.7097641289232476</v>
      </c>
      <c r="L91" s="12">
        <f t="shared" si="11"/>
        <v>0.2902358710767524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6"/>
    </row>
    <row r="92" spans="2:112" ht="12.75">
      <c r="B92" s="10">
        <f t="shared" si="12"/>
        <v>77</v>
      </c>
      <c r="C92" s="10">
        <f t="shared" si="13"/>
        <v>11</v>
      </c>
      <c r="D92" s="10" t="str">
        <f t="shared" si="14"/>
        <v>listopad</v>
      </c>
      <c r="E92" s="10">
        <f t="shared" si="15"/>
        <v>2015</v>
      </c>
      <c r="F92" s="11">
        <f t="shared" si="16"/>
        <v>5503.470315897613</v>
      </c>
      <c r="G92" s="11">
        <f t="shared" si="17"/>
        <v>3899.2175402383236</v>
      </c>
      <c r="H92" s="11">
        <f t="shared" si="18"/>
        <v>1604.252775659289</v>
      </c>
      <c r="I92" s="11">
        <f t="shared" si="19"/>
        <v>894767.5955549898</v>
      </c>
      <c r="J92" s="10"/>
      <c r="K92" s="12">
        <f t="shared" si="10"/>
        <v>0.7085016028840638</v>
      </c>
      <c r="L92" s="12">
        <f t="shared" si="11"/>
        <v>0.29149839711593617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6"/>
    </row>
    <row r="93" spans="2:112" ht="12.75">
      <c r="B93" s="10">
        <f t="shared" si="12"/>
        <v>78</v>
      </c>
      <c r="C93" s="10">
        <f t="shared" si="13"/>
        <v>12</v>
      </c>
      <c r="D93" s="10" t="str">
        <f t="shared" si="14"/>
        <v>prosinec</v>
      </c>
      <c r="E93" s="10">
        <f t="shared" si="15"/>
        <v>2015</v>
      </c>
      <c r="F93" s="11">
        <f t="shared" si="16"/>
        <v>5503.470315897613</v>
      </c>
      <c r="G93" s="11">
        <f t="shared" si="17"/>
        <v>3892.2390406642053</v>
      </c>
      <c r="H93" s="11">
        <f t="shared" si="18"/>
        <v>1611.2312752334074</v>
      </c>
      <c r="I93" s="11">
        <f t="shared" si="19"/>
        <v>893156.3642797563</v>
      </c>
      <c r="J93" s="10"/>
      <c r="K93" s="12">
        <f t="shared" si="10"/>
        <v>0.7072335848566094</v>
      </c>
      <c r="L93" s="12">
        <f t="shared" si="11"/>
        <v>0.29276641514339063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6"/>
    </row>
    <row r="94" spans="2:112" ht="12.75">
      <c r="B94" s="10">
        <f t="shared" si="12"/>
        <v>79</v>
      </c>
      <c r="C94" s="10">
        <f t="shared" si="13"/>
        <v>1</v>
      </c>
      <c r="D94" s="10" t="str">
        <f t="shared" si="14"/>
        <v>leden</v>
      </c>
      <c r="E94" s="10">
        <f t="shared" si="15"/>
        <v>2016</v>
      </c>
      <c r="F94" s="11">
        <f t="shared" si="16"/>
        <v>5503.470315897613</v>
      </c>
      <c r="G94" s="11">
        <f t="shared" si="17"/>
        <v>3885.23018461694</v>
      </c>
      <c r="H94" s="11">
        <f t="shared" si="18"/>
        <v>1618.2401312806728</v>
      </c>
      <c r="I94" s="11">
        <f t="shared" si="19"/>
        <v>891538.1241484757</v>
      </c>
      <c r="J94" s="10"/>
      <c r="K94" s="12">
        <f t="shared" si="10"/>
        <v>0.7059600509507357</v>
      </c>
      <c r="L94" s="12">
        <f t="shared" si="11"/>
        <v>0.29403994904926434</v>
      </c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6"/>
    </row>
    <row r="95" spans="2:112" ht="12.75">
      <c r="B95" s="10">
        <f t="shared" si="12"/>
        <v>80</v>
      </c>
      <c r="C95" s="10">
        <f t="shared" si="13"/>
        <v>2</v>
      </c>
      <c r="D95" s="10" t="str">
        <f t="shared" si="14"/>
        <v>únor</v>
      </c>
      <c r="E95" s="10">
        <f t="shared" si="15"/>
        <v>2016</v>
      </c>
      <c r="F95" s="11">
        <f t="shared" si="16"/>
        <v>5503.470315897613</v>
      </c>
      <c r="G95" s="11">
        <f t="shared" si="17"/>
        <v>3878.190840045869</v>
      </c>
      <c r="H95" s="11">
        <f t="shared" si="18"/>
        <v>1625.2794758517434</v>
      </c>
      <c r="I95" s="11">
        <f t="shared" si="19"/>
        <v>889912.8446726239</v>
      </c>
      <c r="J95" s="10"/>
      <c r="K95" s="12">
        <f t="shared" si="10"/>
        <v>0.7046809771723714</v>
      </c>
      <c r="L95" s="12">
        <f t="shared" si="11"/>
        <v>0.29531902282762856</v>
      </c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6"/>
    </row>
    <row r="96" spans="2:112" ht="12.75">
      <c r="B96" s="10">
        <f t="shared" si="12"/>
        <v>81</v>
      </c>
      <c r="C96" s="10">
        <f t="shared" si="13"/>
        <v>3</v>
      </c>
      <c r="D96" s="10" t="str">
        <f t="shared" si="14"/>
        <v>březen</v>
      </c>
      <c r="E96" s="10">
        <f t="shared" si="15"/>
        <v>2016</v>
      </c>
      <c r="F96" s="11">
        <f t="shared" si="16"/>
        <v>5503.470315897613</v>
      </c>
      <c r="G96" s="11">
        <f t="shared" si="17"/>
        <v>3871.120874325914</v>
      </c>
      <c r="H96" s="11">
        <f t="shared" si="18"/>
        <v>1632.3494415716987</v>
      </c>
      <c r="I96" s="11">
        <f t="shared" si="19"/>
        <v>888280.4952310522</v>
      </c>
      <c r="J96" s="10"/>
      <c r="K96" s="12">
        <f t="shared" si="10"/>
        <v>0.7033963394230712</v>
      </c>
      <c r="L96" s="12">
        <f t="shared" si="11"/>
        <v>0.2966036605769288</v>
      </c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6"/>
    </row>
    <row r="97" spans="2:112" ht="12.75">
      <c r="B97" s="10">
        <f t="shared" si="12"/>
        <v>82</v>
      </c>
      <c r="C97" s="10">
        <f t="shared" si="13"/>
        <v>4</v>
      </c>
      <c r="D97" s="10" t="str">
        <f t="shared" si="14"/>
        <v>duben</v>
      </c>
      <c r="E97" s="10">
        <f t="shared" si="15"/>
        <v>2016</v>
      </c>
      <c r="F97" s="11">
        <f t="shared" si="16"/>
        <v>5503.470315897613</v>
      </c>
      <c r="G97" s="11">
        <f t="shared" si="17"/>
        <v>3864.0201542550767</v>
      </c>
      <c r="H97" s="11">
        <f t="shared" si="18"/>
        <v>1639.450161642536</v>
      </c>
      <c r="I97" s="11">
        <f t="shared" si="19"/>
        <v>886641.0450694097</v>
      </c>
      <c r="J97" s="10"/>
      <c r="K97" s="12">
        <f t="shared" si="10"/>
        <v>0.7021061134995615</v>
      </c>
      <c r="L97" s="12">
        <f t="shared" si="11"/>
        <v>0.29789388650043847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6"/>
    </row>
    <row r="98" spans="2:112" ht="12.75">
      <c r="B98" s="10">
        <f t="shared" si="12"/>
        <v>83</v>
      </c>
      <c r="C98" s="10">
        <f t="shared" si="13"/>
        <v>5</v>
      </c>
      <c r="D98" s="10" t="str">
        <f t="shared" si="14"/>
        <v>květen</v>
      </c>
      <c r="E98" s="10">
        <f t="shared" si="15"/>
        <v>2016</v>
      </c>
      <c r="F98" s="11">
        <f t="shared" si="16"/>
        <v>5503.470315897613</v>
      </c>
      <c r="G98" s="11">
        <f t="shared" si="17"/>
        <v>3856.8885460519314</v>
      </c>
      <c r="H98" s="11">
        <f t="shared" si="18"/>
        <v>1646.5817698456813</v>
      </c>
      <c r="I98" s="11">
        <f t="shared" si="19"/>
        <v>884994.463299564</v>
      </c>
      <c r="J98" s="10"/>
      <c r="K98" s="12">
        <f t="shared" si="10"/>
        <v>0.7008102750932845</v>
      </c>
      <c r="L98" s="12">
        <f t="shared" si="11"/>
        <v>0.29918972490671547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6"/>
    </row>
    <row r="99" spans="2:112" ht="12.75">
      <c r="B99" s="10">
        <f t="shared" si="12"/>
        <v>84</v>
      </c>
      <c r="C99" s="10">
        <f t="shared" si="13"/>
        <v>6</v>
      </c>
      <c r="D99" s="10" t="str">
        <f t="shared" si="14"/>
        <v>červen</v>
      </c>
      <c r="E99" s="10">
        <f t="shared" si="15"/>
        <v>2016</v>
      </c>
      <c r="F99" s="11">
        <f t="shared" si="16"/>
        <v>5503.470315897613</v>
      </c>
      <c r="G99" s="11">
        <f t="shared" si="17"/>
        <v>3849.7259153531036</v>
      </c>
      <c r="H99" s="11">
        <f t="shared" si="18"/>
        <v>1653.744400544509</v>
      </c>
      <c r="I99" s="11">
        <f t="shared" si="19"/>
        <v>883340.7188990194</v>
      </c>
      <c r="J99" s="10"/>
      <c r="K99" s="12">
        <f t="shared" si="10"/>
        <v>0.6995087997899405</v>
      </c>
      <c r="L99" s="12">
        <f t="shared" si="11"/>
        <v>0.3004912002100595</v>
      </c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6"/>
    </row>
    <row r="100" spans="2:112" ht="12.75">
      <c r="B100" s="10">
        <f t="shared" si="12"/>
        <v>85</v>
      </c>
      <c r="C100" s="10">
        <f t="shared" si="13"/>
        <v>7</v>
      </c>
      <c r="D100" s="10" t="str">
        <f t="shared" si="14"/>
        <v>červenec</v>
      </c>
      <c r="E100" s="10">
        <f t="shared" si="15"/>
        <v>2016</v>
      </c>
      <c r="F100" s="11">
        <f t="shared" si="16"/>
        <v>5503.470315897613</v>
      </c>
      <c r="G100" s="11">
        <f t="shared" si="17"/>
        <v>3842.5321272107344</v>
      </c>
      <c r="H100" s="11">
        <f t="shared" si="18"/>
        <v>1660.9381886868782</v>
      </c>
      <c r="I100" s="11">
        <f t="shared" si="19"/>
        <v>881679.7807103326</v>
      </c>
      <c r="J100" s="10"/>
      <c r="K100" s="12">
        <f t="shared" si="10"/>
        <v>0.6982016630690266</v>
      </c>
      <c r="L100" s="12">
        <f t="shared" si="11"/>
        <v>0.30179833693097335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6"/>
    </row>
    <row r="101" spans="2:112" ht="12.75">
      <c r="B101" s="10">
        <f t="shared" si="12"/>
        <v>86</v>
      </c>
      <c r="C101" s="10">
        <f t="shared" si="13"/>
        <v>8</v>
      </c>
      <c r="D101" s="10" t="str">
        <f t="shared" si="14"/>
        <v>srpen</v>
      </c>
      <c r="E101" s="10">
        <f t="shared" si="15"/>
        <v>2016</v>
      </c>
      <c r="F101" s="11">
        <f t="shared" si="16"/>
        <v>5503.470315897613</v>
      </c>
      <c r="G101" s="11">
        <f t="shared" si="17"/>
        <v>3835.307046089946</v>
      </c>
      <c r="H101" s="11">
        <f t="shared" si="18"/>
        <v>1668.1632698076664</v>
      </c>
      <c r="I101" s="11">
        <f t="shared" si="19"/>
        <v>880011.6174405249</v>
      </c>
      <c r="J101" s="10"/>
      <c r="K101" s="12">
        <f t="shared" si="10"/>
        <v>0.6968888403033768</v>
      </c>
      <c r="L101" s="12">
        <f t="shared" si="11"/>
        <v>0.30311115969662317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6"/>
    </row>
    <row r="102" spans="2:112" ht="12.75">
      <c r="B102" s="10">
        <f t="shared" si="12"/>
        <v>87</v>
      </c>
      <c r="C102" s="10">
        <f t="shared" si="13"/>
        <v>9</v>
      </c>
      <c r="D102" s="10" t="str">
        <f t="shared" si="14"/>
        <v>září</v>
      </c>
      <c r="E102" s="10">
        <f t="shared" si="15"/>
        <v>2016</v>
      </c>
      <c r="F102" s="11">
        <f t="shared" si="16"/>
        <v>5503.470315897613</v>
      </c>
      <c r="G102" s="11">
        <f t="shared" si="17"/>
        <v>3828.050535866283</v>
      </c>
      <c r="H102" s="11">
        <f t="shared" si="18"/>
        <v>1675.4197800313295</v>
      </c>
      <c r="I102" s="11">
        <f t="shared" si="19"/>
        <v>878336.1976604935</v>
      </c>
      <c r="J102" s="10"/>
      <c r="K102" s="12">
        <f t="shared" si="10"/>
        <v>0.6955703067586966</v>
      </c>
      <c r="L102" s="12">
        <f t="shared" si="11"/>
        <v>0.3044296932413034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6"/>
    </row>
    <row r="103" spans="2:112" ht="12.75">
      <c r="B103" s="10">
        <f t="shared" si="12"/>
        <v>88</v>
      </c>
      <c r="C103" s="10">
        <f t="shared" si="13"/>
        <v>10</v>
      </c>
      <c r="D103" s="10" t="str">
        <f t="shared" si="14"/>
        <v>říjen</v>
      </c>
      <c r="E103" s="10">
        <f t="shared" si="15"/>
        <v>2016</v>
      </c>
      <c r="F103" s="11">
        <f t="shared" si="16"/>
        <v>5503.470315897613</v>
      </c>
      <c r="G103" s="11">
        <f t="shared" si="17"/>
        <v>3820.762459823147</v>
      </c>
      <c r="H103" s="11">
        <f t="shared" si="18"/>
        <v>1682.7078560744658</v>
      </c>
      <c r="I103" s="11">
        <f t="shared" si="19"/>
        <v>876653.4898044191</v>
      </c>
      <c r="J103" s="10"/>
      <c r="K103" s="12">
        <f t="shared" si="10"/>
        <v>0.6942460375930969</v>
      </c>
      <c r="L103" s="12">
        <f t="shared" si="11"/>
        <v>0.3057539624069031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6"/>
    </row>
    <row r="104" spans="2:112" ht="12.75">
      <c r="B104" s="10">
        <f t="shared" si="12"/>
        <v>89</v>
      </c>
      <c r="C104" s="10">
        <f t="shared" si="13"/>
        <v>11</v>
      </c>
      <c r="D104" s="10" t="str">
        <f t="shared" si="14"/>
        <v>listopad</v>
      </c>
      <c r="E104" s="10">
        <f t="shared" si="15"/>
        <v>2016</v>
      </c>
      <c r="F104" s="11">
        <f t="shared" si="16"/>
        <v>5503.470315897613</v>
      </c>
      <c r="G104" s="11">
        <f t="shared" si="17"/>
        <v>3813.442680649223</v>
      </c>
      <c r="H104" s="11">
        <f t="shared" si="18"/>
        <v>1690.0276352483897</v>
      </c>
      <c r="I104" s="11">
        <f t="shared" si="19"/>
        <v>874963.4621691707</v>
      </c>
      <c r="J104" s="10"/>
      <c r="K104" s="12">
        <f t="shared" si="10"/>
        <v>0.6929160078566269</v>
      </c>
      <c r="L104" s="12">
        <f t="shared" si="11"/>
        <v>0.3070839921433731</v>
      </c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6"/>
    </row>
    <row r="105" spans="2:112" ht="12.75">
      <c r="B105" s="10">
        <f t="shared" si="12"/>
        <v>90</v>
      </c>
      <c r="C105" s="10">
        <f t="shared" si="13"/>
        <v>12</v>
      </c>
      <c r="D105" s="10" t="str">
        <f t="shared" si="14"/>
        <v>prosinec</v>
      </c>
      <c r="E105" s="10">
        <f t="shared" si="15"/>
        <v>2016</v>
      </c>
      <c r="F105" s="11">
        <f t="shared" si="16"/>
        <v>5503.470315897613</v>
      </c>
      <c r="G105" s="11">
        <f t="shared" si="17"/>
        <v>3806.0910604358924</v>
      </c>
      <c r="H105" s="11">
        <f t="shared" si="18"/>
        <v>1697.3792554617203</v>
      </c>
      <c r="I105" s="11">
        <f t="shared" si="19"/>
        <v>873266.082913709</v>
      </c>
      <c r="J105" s="10"/>
      <c r="K105" s="12">
        <f t="shared" si="10"/>
        <v>0.6915801924908032</v>
      </c>
      <c r="L105" s="12">
        <f t="shared" si="11"/>
        <v>0.30841980750919684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6"/>
    </row>
    <row r="106" spans="2:112" ht="12.75">
      <c r="B106" s="10">
        <f t="shared" si="12"/>
        <v>91</v>
      </c>
      <c r="C106" s="10">
        <f t="shared" si="13"/>
        <v>1</v>
      </c>
      <c r="D106" s="10" t="str">
        <f t="shared" si="14"/>
        <v>leden</v>
      </c>
      <c r="E106" s="10">
        <f t="shared" si="15"/>
        <v>2017</v>
      </c>
      <c r="F106" s="11">
        <f t="shared" si="16"/>
        <v>5503.470315897613</v>
      </c>
      <c r="G106" s="11">
        <f t="shared" si="17"/>
        <v>3798.707460674634</v>
      </c>
      <c r="H106" s="11">
        <f t="shared" si="18"/>
        <v>1704.7628552229785</v>
      </c>
      <c r="I106" s="11">
        <f t="shared" si="19"/>
        <v>871561.320058486</v>
      </c>
      <c r="J106" s="10"/>
      <c r="K106" s="12">
        <f t="shared" si="10"/>
        <v>0.6902385663281382</v>
      </c>
      <c r="L106" s="12">
        <f t="shared" si="11"/>
        <v>0.3097614336718618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6"/>
    </row>
    <row r="107" spans="2:112" ht="12.75">
      <c r="B107" s="10">
        <f t="shared" si="12"/>
        <v>92</v>
      </c>
      <c r="C107" s="10">
        <f t="shared" si="13"/>
        <v>2</v>
      </c>
      <c r="D107" s="10" t="str">
        <f t="shared" si="14"/>
        <v>únor</v>
      </c>
      <c r="E107" s="10">
        <f t="shared" si="15"/>
        <v>2017</v>
      </c>
      <c r="F107" s="11">
        <f t="shared" si="16"/>
        <v>5503.470315897613</v>
      </c>
      <c r="G107" s="11">
        <f t="shared" si="17"/>
        <v>3791.2917422544133</v>
      </c>
      <c r="H107" s="11">
        <f t="shared" si="18"/>
        <v>1712.1785736431993</v>
      </c>
      <c r="I107" s="11">
        <f t="shared" si="19"/>
        <v>869849.1414848428</v>
      </c>
      <c r="J107" s="10"/>
      <c r="K107" s="12">
        <f t="shared" si="10"/>
        <v>0.6888911040916654</v>
      </c>
      <c r="L107" s="12">
        <f t="shared" si="11"/>
        <v>0.31110889590833457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6"/>
    </row>
    <row r="108" spans="2:112" ht="12.75">
      <c r="B108" s="10">
        <f t="shared" si="12"/>
        <v>93</v>
      </c>
      <c r="C108" s="10">
        <f t="shared" si="13"/>
        <v>3</v>
      </c>
      <c r="D108" s="10" t="str">
        <f t="shared" si="14"/>
        <v>březen</v>
      </c>
      <c r="E108" s="10">
        <f t="shared" si="15"/>
        <v>2017</v>
      </c>
      <c r="F108" s="11">
        <f t="shared" si="16"/>
        <v>5503.470315897613</v>
      </c>
      <c r="G108" s="11">
        <f t="shared" si="17"/>
        <v>3783.843765459066</v>
      </c>
      <c r="H108" s="11">
        <f t="shared" si="18"/>
        <v>1719.6265504385465</v>
      </c>
      <c r="I108" s="11">
        <f t="shared" si="19"/>
        <v>868129.5149344042</v>
      </c>
      <c r="J108" s="10"/>
      <c r="K108" s="12">
        <f t="shared" si="10"/>
        <v>0.6875377803944643</v>
      </c>
      <c r="L108" s="12">
        <f t="shared" si="11"/>
        <v>0.31246221960553566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6"/>
    </row>
    <row r="109" spans="2:112" ht="12.75">
      <c r="B109" s="10">
        <f t="shared" si="12"/>
        <v>94</v>
      </c>
      <c r="C109" s="10">
        <f t="shared" si="13"/>
        <v>4</v>
      </c>
      <c r="D109" s="10" t="str">
        <f t="shared" si="14"/>
        <v>duben</v>
      </c>
      <c r="E109" s="10">
        <f t="shared" si="15"/>
        <v>2017</v>
      </c>
      <c r="F109" s="11">
        <f t="shared" si="16"/>
        <v>5503.470315897613</v>
      </c>
      <c r="G109" s="11">
        <f t="shared" si="17"/>
        <v>3776.363389964658</v>
      </c>
      <c r="H109" s="11">
        <f t="shared" si="18"/>
        <v>1727.1069259329547</v>
      </c>
      <c r="I109" s="11">
        <f t="shared" si="19"/>
        <v>866402.4080084712</v>
      </c>
      <c r="J109" s="10"/>
      <c r="K109" s="12">
        <f t="shared" si="10"/>
        <v>0.6861785697391801</v>
      </c>
      <c r="L109" s="12">
        <f t="shared" si="11"/>
        <v>0.3138214302608199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6"/>
    </row>
    <row r="110" spans="2:112" ht="12.75">
      <c r="B110" s="10">
        <f t="shared" si="12"/>
        <v>95</v>
      </c>
      <c r="C110" s="10">
        <f t="shared" si="13"/>
        <v>5</v>
      </c>
      <c r="D110" s="10" t="str">
        <f t="shared" si="14"/>
        <v>květen</v>
      </c>
      <c r="E110" s="10">
        <f t="shared" si="15"/>
        <v>2017</v>
      </c>
      <c r="F110" s="11">
        <f t="shared" si="16"/>
        <v>5503.470315897613</v>
      </c>
      <c r="G110" s="11">
        <f t="shared" si="17"/>
        <v>3768.8504748368496</v>
      </c>
      <c r="H110" s="11">
        <f t="shared" si="18"/>
        <v>1734.619841060763</v>
      </c>
      <c r="I110" s="11">
        <f t="shared" si="19"/>
        <v>864667.7881674105</v>
      </c>
      <c r="J110" s="10"/>
      <c r="K110" s="12">
        <f t="shared" si="10"/>
        <v>0.6848134465175456</v>
      </c>
      <c r="L110" s="12">
        <f t="shared" si="11"/>
        <v>0.3151865534824544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6"/>
    </row>
    <row r="111" spans="2:112" ht="12.75">
      <c r="B111" s="10">
        <f t="shared" si="12"/>
        <v>96</v>
      </c>
      <c r="C111" s="10">
        <f t="shared" si="13"/>
        <v>6</v>
      </c>
      <c r="D111" s="10" t="str">
        <f t="shared" si="14"/>
        <v>červen</v>
      </c>
      <c r="E111" s="10">
        <f t="shared" si="15"/>
        <v>2017</v>
      </c>
      <c r="F111" s="11">
        <f t="shared" si="16"/>
        <v>5503.470315897613</v>
      </c>
      <c r="G111" s="11">
        <f t="shared" si="17"/>
        <v>3761.3048785282353</v>
      </c>
      <c r="H111" s="11">
        <f t="shared" si="18"/>
        <v>1742.1654373693773</v>
      </c>
      <c r="I111" s="11">
        <f t="shared" si="19"/>
        <v>862925.6227300412</v>
      </c>
      <c r="J111" s="10"/>
      <c r="K111" s="12">
        <f t="shared" si="10"/>
        <v>0.683442385009897</v>
      </c>
      <c r="L111" s="12">
        <f t="shared" si="11"/>
        <v>0.31655761499010304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6"/>
    </row>
    <row r="112" spans="2:112" ht="12.75">
      <c r="B112" s="10">
        <f t="shared" si="12"/>
        <v>97</v>
      </c>
      <c r="C112" s="10">
        <f t="shared" si="13"/>
        <v>7</v>
      </c>
      <c r="D112" s="10" t="str">
        <f t="shared" si="14"/>
        <v>červenec</v>
      </c>
      <c r="E112" s="10">
        <f t="shared" si="15"/>
        <v>2017</v>
      </c>
      <c r="F112" s="11">
        <f t="shared" si="16"/>
        <v>5503.470315897613</v>
      </c>
      <c r="G112" s="11">
        <f t="shared" si="17"/>
        <v>3753.726458875679</v>
      </c>
      <c r="H112" s="11">
        <f t="shared" si="18"/>
        <v>1749.7438570219338</v>
      </c>
      <c r="I112" s="11">
        <f t="shared" si="19"/>
        <v>861175.8788730192</v>
      </c>
      <c r="J112" s="10"/>
      <c r="K112" s="12">
        <f t="shared" si="10"/>
        <v>0.68206535938469</v>
      </c>
      <c r="L112" s="12">
        <f t="shared" si="11"/>
        <v>0.31793464061530996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6"/>
    </row>
    <row r="113" spans="2:112" ht="12.75">
      <c r="B113" s="10">
        <f t="shared" si="12"/>
        <v>98</v>
      </c>
      <c r="C113" s="10">
        <f t="shared" si="13"/>
        <v>8</v>
      </c>
      <c r="D113" s="10" t="str">
        <f t="shared" si="14"/>
        <v>srpen</v>
      </c>
      <c r="E113" s="10">
        <f t="shared" si="15"/>
        <v>2017</v>
      </c>
      <c r="F113" s="11">
        <f t="shared" si="16"/>
        <v>5503.470315897613</v>
      </c>
      <c r="G113" s="11">
        <f t="shared" si="17"/>
        <v>3746.1150730976337</v>
      </c>
      <c r="H113" s="11">
        <f t="shared" si="18"/>
        <v>1757.355242799979</v>
      </c>
      <c r="I113" s="11">
        <f t="shared" si="19"/>
        <v>859418.5236302193</v>
      </c>
      <c r="J113" s="10"/>
      <c r="K113" s="12">
        <f t="shared" si="10"/>
        <v>0.6806823436980135</v>
      </c>
      <c r="L113" s="12">
        <f t="shared" si="11"/>
        <v>0.3193176563019865</v>
      </c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6"/>
    </row>
    <row r="114" spans="2:112" ht="12.75">
      <c r="B114" s="10">
        <f t="shared" si="12"/>
        <v>99</v>
      </c>
      <c r="C114" s="10">
        <f t="shared" si="13"/>
        <v>9</v>
      </c>
      <c r="D114" s="10" t="str">
        <f t="shared" si="14"/>
        <v>září</v>
      </c>
      <c r="E114" s="10">
        <f t="shared" si="15"/>
        <v>2017</v>
      </c>
      <c r="F114" s="11">
        <f t="shared" si="16"/>
        <v>5503.470315897613</v>
      </c>
      <c r="G114" s="11">
        <f t="shared" si="17"/>
        <v>3738.4705777914537</v>
      </c>
      <c r="H114" s="11">
        <f t="shared" si="18"/>
        <v>1764.999738106159</v>
      </c>
      <c r="I114" s="11">
        <f t="shared" si="19"/>
        <v>857653.5238921131</v>
      </c>
      <c r="J114" s="10"/>
      <c r="K114" s="12">
        <f t="shared" si="10"/>
        <v>0.6792933118930998</v>
      </c>
      <c r="L114" s="12">
        <f t="shared" si="11"/>
        <v>0.3207066881069002</v>
      </c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6"/>
    </row>
    <row r="115" spans="2:112" ht="12.75">
      <c r="B115" s="10">
        <f t="shared" si="12"/>
        <v>100</v>
      </c>
      <c r="C115" s="10">
        <f t="shared" si="13"/>
        <v>10</v>
      </c>
      <c r="D115" s="10" t="str">
        <f t="shared" si="14"/>
        <v>říjen</v>
      </c>
      <c r="E115" s="10">
        <f t="shared" si="15"/>
        <v>2017</v>
      </c>
      <c r="F115" s="11">
        <f t="shared" si="16"/>
        <v>5503.470315897613</v>
      </c>
      <c r="G115" s="11">
        <f t="shared" si="17"/>
        <v>3730.7928289306915</v>
      </c>
      <c r="H115" s="11">
        <f t="shared" si="18"/>
        <v>1772.6774869669212</v>
      </c>
      <c r="I115" s="11">
        <f t="shared" si="19"/>
        <v>855880.8464051462</v>
      </c>
      <c r="J115" s="10"/>
      <c r="K115" s="12">
        <f t="shared" si="10"/>
        <v>0.6778982377998347</v>
      </c>
      <c r="L115" s="12">
        <f t="shared" si="11"/>
        <v>0.3221017622001653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6"/>
    </row>
    <row r="116" spans="2:112" ht="12.75">
      <c r="B116" s="10">
        <f t="shared" si="12"/>
        <v>101</v>
      </c>
      <c r="C116" s="10">
        <f t="shared" si="13"/>
        <v>11</v>
      </c>
      <c r="D116" s="10" t="str">
        <f t="shared" si="14"/>
        <v>listopad</v>
      </c>
      <c r="E116" s="10">
        <f t="shared" si="15"/>
        <v>2017</v>
      </c>
      <c r="F116" s="11">
        <f t="shared" si="16"/>
        <v>5503.470315897613</v>
      </c>
      <c r="G116" s="11">
        <f t="shared" si="17"/>
        <v>3723.0816818623853</v>
      </c>
      <c r="H116" s="11">
        <f t="shared" si="18"/>
        <v>1780.3886340352274</v>
      </c>
      <c r="I116" s="11">
        <f t="shared" si="19"/>
        <v>854100.4577711109</v>
      </c>
      <c r="J116" s="10"/>
      <c r="K116" s="12">
        <f t="shared" si="10"/>
        <v>0.676497095134264</v>
      </c>
      <c r="L116" s="12">
        <f t="shared" si="11"/>
        <v>0.32350290486573596</v>
      </c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6"/>
    </row>
    <row r="117" spans="2:112" ht="12.75">
      <c r="B117" s="10">
        <f t="shared" si="12"/>
        <v>102</v>
      </c>
      <c r="C117" s="10">
        <f t="shared" si="13"/>
        <v>12</v>
      </c>
      <c r="D117" s="10" t="str">
        <f t="shared" si="14"/>
        <v>prosinec</v>
      </c>
      <c r="E117" s="10">
        <f t="shared" si="15"/>
        <v>2017</v>
      </c>
      <c r="F117" s="11">
        <f t="shared" si="16"/>
        <v>5503.470315897613</v>
      </c>
      <c r="G117" s="11">
        <f t="shared" si="17"/>
        <v>3715.336991304332</v>
      </c>
      <c r="H117" s="11">
        <f t="shared" si="18"/>
        <v>1788.1333245932806</v>
      </c>
      <c r="I117" s="11">
        <f t="shared" si="19"/>
        <v>852312.3244465176</v>
      </c>
      <c r="J117" s="10"/>
      <c r="K117" s="12">
        <f t="shared" si="10"/>
        <v>0.675089857498098</v>
      </c>
      <c r="L117" s="12">
        <f t="shared" si="11"/>
        <v>0.324910142501902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6"/>
    </row>
    <row r="118" spans="2:112" ht="12.75">
      <c r="B118" s="10">
        <f t="shared" si="12"/>
        <v>103</v>
      </c>
      <c r="C118" s="10">
        <f t="shared" si="13"/>
        <v>1</v>
      </c>
      <c r="D118" s="10" t="str">
        <f t="shared" si="14"/>
        <v>leden</v>
      </c>
      <c r="E118" s="10">
        <f t="shared" si="15"/>
        <v>2018</v>
      </c>
      <c r="F118" s="11">
        <f t="shared" si="16"/>
        <v>5503.470315897613</v>
      </c>
      <c r="G118" s="11">
        <f t="shared" si="17"/>
        <v>3707.558611342351</v>
      </c>
      <c r="H118" s="11">
        <f t="shared" si="18"/>
        <v>1795.9117045552616</v>
      </c>
      <c r="I118" s="11">
        <f t="shared" si="19"/>
        <v>850516.4127419624</v>
      </c>
      <c r="J118" s="10"/>
      <c r="K118" s="12">
        <f t="shared" si="10"/>
        <v>0.6736764983782147</v>
      </c>
      <c r="L118" s="12">
        <f t="shared" si="11"/>
        <v>0.32632350162178525</v>
      </c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6"/>
    </row>
    <row r="119" spans="2:112" ht="12.75">
      <c r="B119" s="10">
        <f t="shared" si="12"/>
        <v>104</v>
      </c>
      <c r="C119" s="10">
        <f t="shared" si="13"/>
        <v>2</v>
      </c>
      <c r="D119" s="10" t="str">
        <f t="shared" si="14"/>
        <v>únor</v>
      </c>
      <c r="E119" s="10">
        <f t="shared" si="15"/>
        <v>2018</v>
      </c>
      <c r="F119" s="11">
        <f t="shared" si="16"/>
        <v>5503.470315897613</v>
      </c>
      <c r="G119" s="11">
        <f t="shared" si="17"/>
        <v>3699.746395427536</v>
      </c>
      <c r="H119" s="11">
        <f t="shared" si="18"/>
        <v>1803.7239204700768</v>
      </c>
      <c r="I119" s="11">
        <f t="shared" si="19"/>
        <v>848712.6888214923</v>
      </c>
      <c r="J119" s="10"/>
      <c r="K119" s="12">
        <f t="shared" si="10"/>
        <v>0.67225699114616</v>
      </c>
      <c r="L119" s="12">
        <f t="shared" si="11"/>
        <v>0.32774300885384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6"/>
    </row>
    <row r="120" spans="2:112" ht="12.75">
      <c r="B120" s="10">
        <f t="shared" si="12"/>
        <v>105</v>
      </c>
      <c r="C120" s="10">
        <f t="shared" si="13"/>
        <v>3</v>
      </c>
      <c r="D120" s="10" t="str">
        <f t="shared" si="14"/>
        <v>březen</v>
      </c>
      <c r="E120" s="10">
        <f t="shared" si="15"/>
        <v>2018</v>
      </c>
      <c r="F120" s="11">
        <f t="shared" si="16"/>
        <v>5503.470315897613</v>
      </c>
      <c r="G120" s="11">
        <f t="shared" si="17"/>
        <v>3691.900196373491</v>
      </c>
      <c r="H120" s="11">
        <f t="shared" si="18"/>
        <v>1811.5701195241218</v>
      </c>
      <c r="I120" s="11">
        <f t="shared" si="19"/>
        <v>846901.1187019681</v>
      </c>
      <c r="J120" s="10"/>
      <c r="K120" s="12">
        <f t="shared" si="10"/>
        <v>0.6708313090576458</v>
      </c>
      <c r="L120" s="12">
        <f t="shared" si="11"/>
        <v>0.32916869094235424</v>
      </c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6"/>
    </row>
    <row r="121" spans="2:112" ht="12.75">
      <c r="B121" s="10">
        <f t="shared" si="12"/>
        <v>106</v>
      </c>
      <c r="C121" s="10">
        <f t="shared" si="13"/>
        <v>4</v>
      </c>
      <c r="D121" s="10" t="str">
        <f t="shared" si="14"/>
        <v>duben</v>
      </c>
      <c r="E121" s="10">
        <f t="shared" si="15"/>
        <v>2018</v>
      </c>
      <c r="F121" s="11">
        <f t="shared" si="16"/>
        <v>5503.470315897613</v>
      </c>
      <c r="G121" s="11">
        <f t="shared" si="17"/>
        <v>3684.019866353561</v>
      </c>
      <c r="H121" s="11">
        <f t="shared" si="18"/>
        <v>1819.4504495440515</v>
      </c>
      <c r="I121" s="11">
        <f t="shared" si="19"/>
        <v>845081.6682524241</v>
      </c>
      <c r="J121" s="10"/>
      <c r="K121" s="12">
        <f t="shared" si="10"/>
        <v>0.6693994252520465</v>
      </c>
      <c r="L121" s="12">
        <f t="shared" si="11"/>
        <v>0.33060057474795346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6"/>
    </row>
    <row r="122" spans="2:112" ht="12.75">
      <c r="B122" s="10">
        <f t="shared" si="12"/>
        <v>107</v>
      </c>
      <c r="C122" s="10">
        <f t="shared" si="13"/>
        <v>5</v>
      </c>
      <c r="D122" s="10" t="str">
        <f t="shared" si="14"/>
        <v>květen</v>
      </c>
      <c r="E122" s="10">
        <f t="shared" si="15"/>
        <v>2018</v>
      </c>
      <c r="F122" s="11">
        <f t="shared" si="16"/>
        <v>5503.470315897613</v>
      </c>
      <c r="G122" s="11">
        <f t="shared" si="17"/>
        <v>3676.105256898045</v>
      </c>
      <c r="H122" s="11">
        <f t="shared" si="18"/>
        <v>1827.3650589995677</v>
      </c>
      <c r="I122" s="11">
        <f t="shared" si="19"/>
        <v>843254.3031934245</v>
      </c>
      <c r="J122" s="10"/>
      <c r="K122" s="12">
        <f t="shared" si="10"/>
        <v>0.6679613127518931</v>
      </c>
      <c r="L122" s="12">
        <f t="shared" si="11"/>
        <v>0.3320386872481069</v>
      </c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6"/>
    </row>
    <row r="123" spans="2:112" ht="12.75">
      <c r="B123" s="10">
        <f t="shared" si="12"/>
        <v>108</v>
      </c>
      <c r="C123" s="10">
        <f t="shared" si="13"/>
        <v>6</v>
      </c>
      <c r="D123" s="10" t="str">
        <f t="shared" si="14"/>
        <v>červen</v>
      </c>
      <c r="E123" s="10">
        <f t="shared" si="15"/>
        <v>2018</v>
      </c>
      <c r="F123" s="11">
        <f t="shared" si="16"/>
        <v>5503.470315897613</v>
      </c>
      <c r="G123" s="11">
        <f t="shared" si="17"/>
        <v>3668.156218891396</v>
      </c>
      <c r="H123" s="11">
        <f t="shared" si="18"/>
        <v>1835.3140970062168</v>
      </c>
      <c r="I123" s="11">
        <f t="shared" si="19"/>
        <v>841418.9890964183</v>
      </c>
      <c r="J123" s="10"/>
      <c r="K123" s="12">
        <f t="shared" si="10"/>
        <v>0.6665169444623636</v>
      </c>
      <c r="L123" s="12">
        <f t="shared" si="11"/>
        <v>0.33348305553763635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6"/>
    </row>
    <row r="124" spans="2:112" ht="12.75">
      <c r="B124" s="10">
        <f t="shared" si="12"/>
        <v>109</v>
      </c>
      <c r="C124" s="10">
        <f t="shared" si="13"/>
        <v>7</v>
      </c>
      <c r="D124" s="10" t="str">
        <f t="shared" si="14"/>
        <v>červenec</v>
      </c>
      <c r="E124" s="10">
        <f t="shared" si="15"/>
        <v>2018</v>
      </c>
      <c r="F124" s="11">
        <f t="shared" si="16"/>
        <v>5503.470315897613</v>
      </c>
      <c r="G124" s="11">
        <f t="shared" si="17"/>
        <v>3660.172602569419</v>
      </c>
      <c r="H124" s="11">
        <f t="shared" si="18"/>
        <v>1843.2977133281938</v>
      </c>
      <c r="I124" s="11">
        <f t="shared" si="19"/>
        <v>839575.6913830901</v>
      </c>
      <c r="J124" s="10"/>
      <c r="K124" s="12">
        <f t="shared" si="10"/>
        <v>0.6650662931707749</v>
      </c>
      <c r="L124" s="12">
        <f t="shared" si="11"/>
        <v>0.3349337068292251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6"/>
    </row>
    <row r="125" spans="2:112" ht="12.75">
      <c r="B125" s="10">
        <f t="shared" si="12"/>
        <v>110</v>
      </c>
      <c r="C125" s="10">
        <f t="shared" si="13"/>
        <v>8</v>
      </c>
      <c r="D125" s="10" t="str">
        <f t="shared" si="14"/>
        <v>srpen</v>
      </c>
      <c r="E125" s="10">
        <f t="shared" si="15"/>
        <v>2018</v>
      </c>
      <c r="F125" s="11">
        <f t="shared" si="16"/>
        <v>5503.470315897613</v>
      </c>
      <c r="G125" s="11">
        <f t="shared" si="17"/>
        <v>3652.154257516442</v>
      </c>
      <c r="H125" s="11">
        <f t="shared" si="18"/>
        <v>1851.3160583811705</v>
      </c>
      <c r="I125" s="11">
        <f t="shared" si="19"/>
        <v>837724.3753247089</v>
      </c>
      <c r="J125" s="10"/>
      <c r="K125" s="12">
        <f t="shared" si="10"/>
        <v>0.6636093315460679</v>
      </c>
      <c r="L125" s="12">
        <f t="shared" si="11"/>
        <v>0.33639066845393206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6"/>
    </row>
    <row r="126" spans="2:112" ht="12.75">
      <c r="B126" s="10">
        <f t="shared" si="12"/>
        <v>111</v>
      </c>
      <c r="C126" s="10">
        <f t="shared" si="13"/>
        <v>9</v>
      </c>
      <c r="D126" s="10" t="str">
        <f t="shared" si="14"/>
        <v>září</v>
      </c>
      <c r="E126" s="10">
        <f t="shared" si="15"/>
        <v>2018</v>
      </c>
      <c r="F126" s="11">
        <f t="shared" si="16"/>
        <v>5503.470315897613</v>
      </c>
      <c r="G126" s="11">
        <f t="shared" si="17"/>
        <v>3644.101032662483</v>
      </c>
      <c r="H126" s="11">
        <f t="shared" si="18"/>
        <v>1859.3692832351298</v>
      </c>
      <c r="I126" s="11">
        <f t="shared" si="19"/>
        <v>835865.0060414737</v>
      </c>
      <c r="J126" s="10"/>
      <c r="K126" s="12">
        <f t="shared" si="10"/>
        <v>0.6621460321382932</v>
      </c>
      <c r="L126" s="12">
        <f t="shared" si="11"/>
        <v>0.33785396786170685</v>
      </c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6"/>
    </row>
    <row r="127" spans="2:112" ht="12.75">
      <c r="B127" s="10">
        <f t="shared" si="12"/>
        <v>112</v>
      </c>
      <c r="C127" s="10">
        <f t="shared" si="13"/>
        <v>10</v>
      </c>
      <c r="D127" s="10" t="str">
        <f t="shared" si="14"/>
        <v>říjen</v>
      </c>
      <c r="E127" s="10">
        <f t="shared" si="15"/>
        <v>2018</v>
      </c>
      <c r="F127" s="11">
        <f t="shared" si="16"/>
        <v>5503.470315897613</v>
      </c>
      <c r="G127" s="11">
        <f t="shared" si="17"/>
        <v>3636.01277628041</v>
      </c>
      <c r="H127" s="11">
        <f t="shared" si="18"/>
        <v>1867.4575396172027</v>
      </c>
      <c r="I127" s="11">
        <f t="shared" si="19"/>
        <v>833997.5485018565</v>
      </c>
      <c r="J127" s="10"/>
      <c r="K127" s="12">
        <f t="shared" si="10"/>
        <v>0.6606763673780947</v>
      </c>
      <c r="L127" s="12">
        <f t="shared" si="11"/>
        <v>0.33932363262190535</v>
      </c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6"/>
    </row>
    <row r="128" spans="2:112" ht="12.75">
      <c r="B128" s="10">
        <f t="shared" si="12"/>
        <v>113</v>
      </c>
      <c r="C128" s="10">
        <f t="shared" si="13"/>
        <v>11</v>
      </c>
      <c r="D128" s="10" t="str">
        <f t="shared" si="14"/>
        <v>listopad</v>
      </c>
      <c r="E128" s="10">
        <f t="shared" si="15"/>
        <v>2018</v>
      </c>
      <c r="F128" s="11">
        <f t="shared" si="16"/>
        <v>5503.470315897613</v>
      </c>
      <c r="G128" s="11">
        <f t="shared" si="17"/>
        <v>3627.8893359830754</v>
      </c>
      <c r="H128" s="11">
        <f t="shared" si="18"/>
        <v>1875.5809799145372</v>
      </c>
      <c r="I128" s="11">
        <f t="shared" si="19"/>
        <v>832121.967521942</v>
      </c>
      <c r="J128" s="10"/>
      <c r="K128" s="12">
        <f t="shared" si="10"/>
        <v>0.6592003095761895</v>
      </c>
      <c r="L128" s="12">
        <f t="shared" si="11"/>
        <v>0.34079969042381053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6"/>
    </row>
    <row r="129" spans="2:112" ht="12.75">
      <c r="B129" s="10">
        <f t="shared" si="12"/>
        <v>114</v>
      </c>
      <c r="C129" s="10">
        <f t="shared" si="13"/>
        <v>12</v>
      </c>
      <c r="D129" s="10" t="str">
        <f t="shared" si="14"/>
        <v>prosinec</v>
      </c>
      <c r="E129" s="10">
        <f t="shared" si="15"/>
        <v>2018</v>
      </c>
      <c r="F129" s="11">
        <f t="shared" si="16"/>
        <v>5503.470315897613</v>
      </c>
      <c r="G129" s="11">
        <f t="shared" si="17"/>
        <v>3619.7305587204473</v>
      </c>
      <c r="H129" s="11">
        <f t="shared" si="18"/>
        <v>1883.7397571771653</v>
      </c>
      <c r="I129" s="11">
        <f t="shared" si="19"/>
        <v>830238.2277647648</v>
      </c>
      <c r="J129" s="10"/>
      <c r="K129" s="12">
        <f t="shared" si="10"/>
        <v>0.6577178309228459</v>
      </c>
      <c r="L129" s="12">
        <f t="shared" si="11"/>
        <v>0.34228216907715414</v>
      </c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6"/>
    </row>
    <row r="130" spans="2:112" ht="12.75">
      <c r="B130" s="10">
        <f t="shared" si="12"/>
        <v>115</v>
      </c>
      <c r="C130" s="10">
        <f t="shared" si="13"/>
        <v>1</v>
      </c>
      <c r="D130" s="10" t="str">
        <f t="shared" si="14"/>
        <v>leden</v>
      </c>
      <c r="E130" s="10">
        <f t="shared" si="15"/>
        <v>2019</v>
      </c>
      <c r="F130" s="11">
        <f t="shared" si="16"/>
        <v>5503.470315897613</v>
      </c>
      <c r="G130" s="11">
        <f t="shared" si="17"/>
        <v>3611.5362907767267</v>
      </c>
      <c r="H130" s="11">
        <f t="shared" si="18"/>
        <v>1891.934025120886</v>
      </c>
      <c r="I130" s="11">
        <f t="shared" si="19"/>
        <v>828346.2937396439</v>
      </c>
      <c r="J130" s="10"/>
      <c r="K130" s="12">
        <f t="shared" si="10"/>
        <v>0.6562289034873603</v>
      </c>
      <c r="L130" s="12">
        <f t="shared" si="11"/>
        <v>0.3437710965126397</v>
      </c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6"/>
    </row>
    <row r="131" spans="2:112" ht="12.75">
      <c r="B131" s="10">
        <f t="shared" si="12"/>
        <v>116</v>
      </c>
      <c r="C131" s="10">
        <f t="shared" si="13"/>
        <v>2</v>
      </c>
      <c r="D131" s="10" t="str">
        <f t="shared" si="14"/>
        <v>únor</v>
      </c>
      <c r="E131" s="10">
        <f t="shared" si="15"/>
        <v>2019</v>
      </c>
      <c r="F131" s="11">
        <f t="shared" si="16"/>
        <v>5503.470315897613</v>
      </c>
      <c r="G131" s="11">
        <f t="shared" si="17"/>
        <v>3603.306377767451</v>
      </c>
      <c r="H131" s="11">
        <f t="shared" si="18"/>
        <v>1900.1639381301616</v>
      </c>
      <c r="I131" s="11">
        <f t="shared" si="19"/>
        <v>826446.1298015137</v>
      </c>
      <c r="J131" s="10"/>
      <c r="K131" s="12">
        <f t="shared" si="10"/>
        <v>0.6547334992175303</v>
      </c>
      <c r="L131" s="12">
        <f t="shared" si="11"/>
        <v>0.3452665007824697</v>
      </c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6"/>
    </row>
    <row r="132" spans="2:112" ht="12.75">
      <c r="B132" s="10">
        <f t="shared" si="12"/>
        <v>117</v>
      </c>
      <c r="C132" s="10">
        <f t="shared" si="13"/>
        <v>3</v>
      </c>
      <c r="D132" s="10" t="str">
        <f t="shared" si="14"/>
        <v>březen</v>
      </c>
      <c r="E132" s="10">
        <f t="shared" si="15"/>
        <v>2019</v>
      </c>
      <c r="F132" s="11">
        <f t="shared" si="16"/>
        <v>5503.470315897613</v>
      </c>
      <c r="G132" s="11">
        <f t="shared" si="17"/>
        <v>3595.0406646365846</v>
      </c>
      <c r="H132" s="11">
        <f t="shared" si="18"/>
        <v>1908.429651261028</v>
      </c>
      <c r="I132" s="11">
        <f t="shared" si="19"/>
        <v>824537.7001502527</v>
      </c>
      <c r="J132" s="10"/>
      <c r="K132" s="12">
        <f t="shared" si="10"/>
        <v>0.6532315899391266</v>
      </c>
      <c r="L132" s="12">
        <f t="shared" si="11"/>
        <v>0.34676841006087344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6"/>
    </row>
    <row r="133" spans="2:112" ht="12.75">
      <c r="B133" s="10">
        <f t="shared" si="12"/>
        <v>118</v>
      </c>
      <c r="C133" s="10">
        <f t="shared" si="13"/>
        <v>4</v>
      </c>
      <c r="D133" s="10" t="str">
        <f t="shared" si="14"/>
        <v>duben</v>
      </c>
      <c r="E133" s="10">
        <f t="shared" si="15"/>
        <v>2019</v>
      </c>
      <c r="F133" s="11">
        <f t="shared" si="16"/>
        <v>5503.470315897613</v>
      </c>
      <c r="G133" s="11">
        <f t="shared" si="17"/>
        <v>3586.738995653599</v>
      </c>
      <c r="H133" s="11">
        <f t="shared" si="18"/>
        <v>1916.7313202440137</v>
      </c>
      <c r="I133" s="11">
        <f t="shared" si="19"/>
        <v>822620.9688300086</v>
      </c>
      <c r="J133" s="10"/>
      <c r="K133" s="12">
        <f t="shared" si="10"/>
        <v>0.6517231473553617</v>
      </c>
      <c r="L133" s="12">
        <f t="shared" si="11"/>
        <v>0.34827685264463826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6"/>
    </row>
    <row r="134" spans="2:112" ht="12.75">
      <c r="B134" s="10">
        <f t="shared" si="12"/>
        <v>119</v>
      </c>
      <c r="C134" s="10">
        <f t="shared" si="13"/>
        <v>5</v>
      </c>
      <c r="D134" s="10" t="str">
        <f t="shared" si="14"/>
        <v>květen</v>
      </c>
      <c r="E134" s="10">
        <f t="shared" si="15"/>
        <v>2019</v>
      </c>
      <c r="F134" s="11">
        <f t="shared" si="16"/>
        <v>5503.470315897613</v>
      </c>
      <c r="G134" s="11">
        <f t="shared" si="17"/>
        <v>3578.4012144105372</v>
      </c>
      <c r="H134" s="11">
        <f t="shared" si="18"/>
        <v>1925.0691014870754</v>
      </c>
      <c r="I134" s="11">
        <f t="shared" si="19"/>
        <v>820695.8997285216</v>
      </c>
      <c r="J134" s="10"/>
      <c r="K134" s="12">
        <f t="shared" si="10"/>
        <v>0.6502081430463575</v>
      </c>
      <c r="L134" s="12">
        <f t="shared" si="11"/>
        <v>0.34979185695364245</v>
      </c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6"/>
    </row>
    <row r="135" spans="2:112" ht="12.75">
      <c r="B135" s="10">
        <f t="shared" si="12"/>
        <v>120</v>
      </c>
      <c r="C135" s="10">
        <f t="shared" si="13"/>
        <v>6</v>
      </c>
      <c r="D135" s="10" t="str">
        <f t="shared" si="14"/>
        <v>červen</v>
      </c>
      <c r="E135" s="10">
        <f t="shared" si="15"/>
        <v>2019</v>
      </c>
      <c r="F135" s="11">
        <f t="shared" si="16"/>
        <v>5503.470315897613</v>
      </c>
      <c r="G135" s="11">
        <f t="shared" si="17"/>
        <v>3570.0271638190684</v>
      </c>
      <c r="H135" s="11">
        <f t="shared" si="18"/>
        <v>1933.4431520785442</v>
      </c>
      <c r="I135" s="11">
        <f t="shared" si="19"/>
        <v>818762.456576443</v>
      </c>
      <c r="J135" s="10"/>
      <c r="K135" s="12">
        <f t="shared" si="10"/>
        <v>0.6486865484686092</v>
      </c>
      <c r="L135" s="12">
        <f t="shared" si="11"/>
        <v>0.3513134515313908</v>
      </c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6"/>
    </row>
    <row r="136" spans="2:112" ht="12.75">
      <c r="B136" s="10">
        <f t="shared" si="12"/>
        <v>121</v>
      </c>
      <c r="C136" s="10">
        <f t="shared" si="13"/>
        <v>7</v>
      </c>
      <c r="D136" s="10" t="str">
        <f t="shared" si="14"/>
        <v>červenec</v>
      </c>
      <c r="E136" s="10">
        <f t="shared" si="15"/>
        <v>2019</v>
      </c>
      <c r="F136" s="11">
        <f t="shared" si="16"/>
        <v>5503.470315897613</v>
      </c>
      <c r="G136" s="11">
        <f t="shared" si="17"/>
        <v>3561.616686107527</v>
      </c>
      <c r="H136" s="11">
        <f t="shared" si="18"/>
        <v>1941.8536297900855</v>
      </c>
      <c r="I136" s="11">
        <f t="shared" si="19"/>
        <v>816820.6029466529</v>
      </c>
      <c r="J136" s="10"/>
      <c r="K136" s="12">
        <f t="shared" si="10"/>
        <v>0.6471583349544476</v>
      </c>
      <c r="L136" s="12">
        <f t="shared" si="11"/>
        <v>0.35284166504555237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6"/>
    </row>
    <row r="137" spans="2:112" ht="12.75">
      <c r="B137" s="10">
        <f t="shared" si="12"/>
        <v>122</v>
      </c>
      <c r="C137" s="10">
        <f t="shared" si="13"/>
        <v>8</v>
      </c>
      <c r="D137" s="10" t="str">
        <f t="shared" si="14"/>
        <v>srpen</v>
      </c>
      <c r="E137" s="10">
        <f t="shared" si="15"/>
        <v>2019</v>
      </c>
      <c r="F137" s="11">
        <f t="shared" si="16"/>
        <v>5503.470315897613</v>
      </c>
      <c r="G137" s="11">
        <f t="shared" si="17"/>
        <v>3553.1696228179394</v>
      </c>
      <c r="H137" s="11">
        <f t="shared" si="18"/>
        <v>1950.3006930796732</v>
      </c>
      <c r="I137" s="11">
        <f t="shared" si="19"/>
        <v>814870.3022535732</v>
      </c>
      <c r="J137" s="10"/>
      <c r="K137" s="12">
        <f t="shared" si="10"/>
        <v>0.6456234737114993</v>
      </c>
      <c r="L137" s="12">
        <f t="shared" si="11"/>
        <v>0.3543765262885007</v>
      </c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6"/>
    </row>
    <row r="138" spans="2:112" ht="12.75">
      <c r="B138" s="10">
        <f t="shared" si="12"/>
        <v>123</v>
      </c>
      <c r="C138" s="10">
        <f t="shared" si="13"/>
        <v>9</v>
      </c>
      <c r="D138" s="10" t="str">
        <f t="shared" si="14"/>
        <v>září</v>
      </c>
      <c r="E138" s="10">
        <f t="shared" si="15"/>
        <v>2019</v>
      </c>
      <c r="F138" s="11">
        <f t="shared" si="16"/>
        <v>5503.470315897613</v>
      </c>
      <c r="G138" s="11">
        <f t="shared" si="17"/>
        <v>3544.6858148030433</v>
      </c>
      <c r="H138" s="11">
        <f t="shared" si="18"/>
        <v>1958.7845010945694</v>
      </c>
      <c r="I138" s="11">
        <f t="shared" si="19"/>
        <v>812911.5177524786</v>
      </c>
      <c r="J138" s="10"/>
      <c r="K138" s="12">
        <f t="shared" si="10"/>
        <v>0.6440819358221445</v>
      </c>
      <c r="L138" s="12">
        <f t="shared" si="11"/>
        <v>0.35591806417785554</v>
      </c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6"/>
    </row>
    <row r="139" spans="2:112" ht="12.75">
      <c r="B139" s="10">
        <f t="shared" si="12"/>
        <v>124</v>
      </c>
      <c r="C139" s="10">
        <f t="shared" si="13"/>
        <v>10</v>
      </c>
      <c r="D139" s="10" t="str">
        <f t="shared" si="14"/>
        <v>říjen</v>
      </c>
      <c r="E139" s="10">
        <f t="shared" si="15"/>
        <v>2019</v>
      </c>
      <c r="F139" s="11">
        <f t="shared" si="16"/>
        <v>5503.470315897613</v>
      </c>
      <c r="G139" s="11">
        <f t="shared" si="17"/>
        <v>3536.1651022232822</v>
      </c>
      <c r="H139" s="11">
        <f t="shared" si="18"/>
        <v>1967.3052136743304</v>
      </c>
      <c r="I139" s="11">
        <f t="shared" si="19"/>
        <v>810944.2125388043</v>
      </c>
      <c r="J139" s="10"/>
      <c r="K139" s="12">
        <f t="shared" si="10"/>
        <v>0.6425336922429709</v>
      </c>
      <c r="L139" s="12">
        <f t="shared" si="11"/>
        <v>0.35746630775702914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6"/>
    </row>
    <row r="140" spans="2:112" ht="12.75">
      <c r="B140" s="10">
        <f t="shared" si="12"/>
        <v>125</v>
      </c>
      <c r="C140" s="10">
        <f t="shared" si="13"/>
        <v>11</v>
      </c>
      <c r="D140" s="10" t="str">
        <f t="shared" si="14"/>
        <v>listopad</v>
      </c>
      <c r="E140" s="10">
        <f t="shared" si="15"/>
        <v>2019</v>
      </c>
      <c r="F140" s="11">
        <f t="shared" si="16"/>
        <v>5503.470315897613</v>
      </c>
      <c r="G140" s="11">
        <f t="shared" si="17"/>
        <v>3527.6073245437988</v>
      </c>
      <c r="H140" s="11">
        <f t="shared" si="18"/>
        <v>1975.8629913538139</v>
      </c>
      <c r="I140" s="11">
        <f t="shared" si="19"/>
        <v>808968.3495474504</v>
      </c>
      <c r="J140" s="10"/>
      <c r="K140" s="12">
        <f t="shared" si="10"/>
        <v>0.6409787138042278</v>
      </c>
      <c r="L140" s="12">
        <f t="shared" si="11"/>
        <v>0.3590212861957722</v>
      </c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6"/>
    </row>
    <row r="141" spans="2:112" ht="12.75">
      <c r="B141" s="10">
        <f t="shared" si="12"/>
        <v>126</v>
      </c>
      <c r="C141" s="10">
        <f t="shared" si="13"/>
        <v>12</v>
      </c>
      <c r="D141" s="10" t="str">
        <f t="shared" si="14"/>
        <v>prosinec</v>
      </c>
      <c r="E141" s="10">
        <f t="shared" si="15"/>
        <v>2019</v>
      </c>
      <c r="F141" s="11">
        <f t="shared" si="16"/>
        <v>5503.470315897613</v>
      </c>
      <c r="G141" s="11">
        <f t="shared" si="17"/>
        <v>3519.0123205314094</v>
      </c>
      <c r="H141" s="11">
        <f t="shared" si="18"/>
        <v>1984.4579953662032</v>
      </c>
      <c r="I141" s="11">
        <f t="shared" si="19"/>
        <v>806983.8915520842</v>
      </c>
      <c r="J141" s="10"/>
      <c r="K141" s="12">
        <f t="shared" si="10"/>
        <v>0.6394169712092761</v>
      </c>
      <c r="L141" s="12">
        <f t="shared" si="11"/>
        <v>0.3605830287907239</v>
      </c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6"/>
    </row>
    <row r="142" spans="2:112" ht="12.75">
      <c r="B142" s="10">
        <f t="shared" si="12"/>
        <v>127</v>
      </c>
      <c r="C142" s="10">
        <f t="shared" si="13"/>
        <v>1</v>
      </c>
      <c r="D142" s="10" t="str">
        <f t="shared" si="14"/>
        <v>leden</v>
      </c>
      <c r="E142" s="10">
        <f t="shared" si="15"/>
        <v>2020</v>
      </c>
      <c r="F142" s="11">
        <f t="shared" si="16"/>
        <v>5503.470315897613</v>
      </c>
      <c r="G142" s="11">
        <f t="shared" si="17"/>
        <v>3510.3799282515665</v>
      </c>
      <c r="H142" s="11">
        <f t="shared" si="18"/>
        <v>1993.090387646046</v>
      </c>
      <c r="I142" s="11">
        <f t="shared" si="19"/>
        <v>804990.8011644382</v>
      </c>
      <c r="J142" s="10"/>
      <c r="K142" s="12">
        <f t="shared" si="10"/>
        <v>0.6378484350340364</v>
      </c>
      <c r="L142" s="12">
        <f t="shared" si="11"/>
        <v>0.36215156496596357</v>
      </c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6"/>
    </row>
    <row r="143" spans="2:112" ht="12.75">
      <c r="B143" s="10">
        <f t="shared" si="12"/>
        <v>128</v>
      </c>
      <c r="C143" s="10">
        <f t="shared" si="13"/>
        <v>2</v>
      </c>
      <c r="D143" s="10" t="str">
        <f t="shared" si="14"/>
        <v>únor</v>
      </c>
      <c r="E143" s="10">
        <f t="shared" si="15"/>
        <v>2020</v>
      </c>
      <c r="F143" s="11">
        <f t="shared" si="16"/>
        <v>5503.470315897613</v>
      </c>
      <c r="G143" s="11">
        <f t="shared" si="17"/>
        <v>3501.7099850653067</v>
      </c>
      <c r="H143" s="11">
        <f t="shared" si="18"/>
        <v>2001.760330832306</v>
      </c>
      <c r="I143" s="11">
        <f t="shared" si="19"/>
        <v>802989.0408336059</v>
      </c>
      <c r="J143" s="10"/>
      <c r="K143" s="12">
        <f t="shared" si="10"/>
        <v>0.6362730757264347</v>
      </c>
      <c r="L143" s="12">
        <f t="shared" si="11"/>
        <v>0.36372692427356534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6"/>
    </row>
    <row r="144" spans="2:112" ht="12.75">
      <c r="B144" s="10">
        <f t="shared" si="12"/>
        <v>129</v>
      </c>
      <c r="C144" s="10">
        <f t="shared" si="13"/>
        <v>3</v>
      </c>
      <c r="D144" s="10" t="str">
        <f t="shared" si="14"/>
        <v>březen</v>
      </c>
      <c r="E144" s="10">
        <f t="shared" si="15"/>
        <v>2020</v>
      </c>
      <c r="F144" s="11">
        <f t="shared" si="16"/>
        <v>5503.470315897613</v>
      </c>
      <c r="G144" s="11">
        <f t="shared" si="17"/>
        <v>3493.002327626186</v>
      </c>
      <c r="H144" s="11">
        <f t="shared" si="18"/>
        <v>2010.4679882714267</v>
      </c>
      <c r="I144" s="11">
        <f t="shared" si="19"/>
        <v>800978.5728453345</v>
      </c>
      <c r="J144" s="10"/>
      <c r="K144" s="12">
        <f aca="true" t="shared" si="20" ref="K144:K207">IF(B144="","",G144/F144)</f>
        <v>0.6346908636058446</v>
      </c>
      <c r="L144" s="12">
        <f aca="true" t="shared" si="21" ref="L144:L207">IF(B144="","",SUM(1,-K144))</f>
        <v>0.3653091363941554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6"/>
    </row>
    <row r="145" spans="2:112" ht="12.75">
      <c r="B145" s="10">
        <f aca="true" t="shared" si="22" ref="B145:B208">IF(B144&lt;Splatka_D,SUM(B144,1),"")</f>
        <v>130</v>
      </c>
      <c r="C145" s="10">
        <f aca="true" t="shared" si="23" ref="C145:C208">IF(B145="","",IF(C144=12,1,SUM(C144,1)))</f>
        <v>4</v>
      </c>
      <c r="D145" s="10" t="str">
        <f aca="true" t="shared" si="24" ref="D145:D208">IF(B145="","",VLOOKUP(C145,Mesice_1,2,0))</f>
        <v>duben</v>
      </c>
      <c r="E145" s="10">
        <f aca="true" t="shared" si="25" ref="E145:E208">IF(B145="","",IF(C145=1,SUM(E144,1),E144))</f>
        <v>2020</v>
      </c>
      <c r="F145" s="11">
        <f aca="true" t="shared" si="26" ref="F145:F208">IF(B145="","",Splatka_V)</f>
        <v>5503.470315897613</v>
      </c>
      <c r="G145" s="11">
        <f aca="true" t="shared" si="27" ref="G145:G208">IF(B145="","",I144*Urok_M*0.01*(1/12))</f>
        <v>3484.2567918772056</v>
      </c>
      <c r="H145" s="11">
        <f aca="true" t="shared" si="28" ref="H145:H208">IF(B145="","",SUM(F145,-G145))</f>
        <v>2019.213524020407</v>
      </c>
      <c r="I145" s="11">
        <f aca="true" t="shared" si="29" ref="I145:I208">IF(B145="","",SUM(I144,-H145))</f>
        <v>798959.3593213141</v>
      </c>
      <c r="J145" s="10"/>
      <c r="K145" s="12">
        <f t="shared" si="20"/>
        <v>0.63310176886253</v>
      </c>
      <c r="L145" s="12">
        <f t="shared" si="21"/>
        <v>0.36689823113747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6"/>
    </row>
    <row r="146" spans="2:112" ht="12.75">
      <c r="B146" s="10">
        <f t="shared" si="22"/>
        <v>131</v>
      </c>
      <c r="C146" s="10">
        <f t="shared" si="23"/>
        <v>5</v>
      </c>
      <c r="D146" s="10" t="str">
        <f t="shared" si="24"/>
        <v>květen</v>
      </c>
      <c r="E146" s="10">
        <f t="shared" si="25"/>
        <v>2020</v>
      </c>
      <c r="F146" s="11">
        <f t="shared" si="26"/>
        <v>5503.470315897613</v>
      </c>
      <c r="G146" s="11">
        <f t="shared" si="27"/>
        <v>3475.473213047716</v>
      </c>
      <c r="H146" s="11">
        <f t="shared" si="28"/>
        <v>2027.9971028498967</v>
      </c>
      <c r="I146" s="11">
        <f t="shared" si="29"/>
        <v>796931.3622184643</v>
      </c>
      <c r="J146" s="10"/>
      <c r="K146" s="12">
        <f t="shared" si="20"/>
        <v>0.6315057615570819</v>
      </c>
      <c r="L146" s="12">
        <f t="shared" si="21"/>
        <v>0.36849423844291807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6"/>
    </row>
    <row r="147" spans="2:112" ht="12.75">
      <c r="B147" s="10">
        <f t="shared" si="22"/>
        <v>132</v>
      </c>
      <c r="C147" s="10">
        <f t="shared" si="23"/>
        <v>6</v>
      </c>
      <c r="D147" s="10" t="str">
        <f t="shared" si="24"/>
        <v>červen</v>
      </c>
      <c r="E147" s="10">
        <f t="shared" si="25"/>
        <v>2020</v>
      </c>
      <c r="F147" s="11">
        <f t="shared" si="26"/>
        <v>5503.470315897613</v>
      </c>
      <c r="G147" s="11">
        <f t="shared" si="27"/>
        <v>3466.6514256503187</v>
      </c>
      <c r="H147" s="11">
        <f t="shared" si="28"/>
        <v>2036.818890247294</v>
      </c>
      <c r="I147" s="11">
        <f t="shared" si="29"/>
        <v>794894.543328217</v>
      </c>
      <c r="J147" s="10"/>
      <c r="K147" s="12">
        <f t="shared" si="20"/>
        <v>0.6299028116198552</v>
      </c>
      <c r="L147" s="12">
        <f t="shared" si="21"/>
        <v>0.3700971883801448</v>
      </c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6"/>
    </row>
    <row r="148" spans="2:112" ht="12.75">
      <c r="B148" s="10">
        <f t="shared" si="22"/>
        <v>133</v>
      </c>
      <c r="C148" s="10">
        <f t="shared" si="23"/>
        <v>7</v>
      </c>
      <c r="D148" s="10" t="str">
        <f t="shared" si="24"/>
        <v>červenec</v>
      </c>
      <c r="E148" s="10">
        <f t="shared" si="25"/>
        <v>2020</v>
      </c>
      <c r="F148" s="11">
        <f t="shared" si="26"/>
        <v>5503.470315897613</v>
      </c>
      <c r="G148" s="11">
        <f t="shared" si="27"/>
        <v>3457.791263477744</v>
      </c>
      <c r="H148" s="11">
        <f t="shared" si="28"/>
        <v>2045.6790524198686</v>
      </c>
      <c r="I148" s="11">
        <f t="shared" si="29"/>
        <v>792848.8642757972</v>
      </c>
      <c r="J148" s="10"/>
      <c r="K148" s="12">
        <f t="shared" si="20"/>
        <v>0.6282928888504017</v>
      </c>
      <c r="L148" s="12">
        <f t="shared" si="21"/>
        <v>0.3717071111495983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6"/>
    </row>
    <row r="149" spans="2:112" ht="12.75">
      <c r="B149" s="10">
        <f t="shared" si="22"/>
        <v>134</v>
      </c>
      <c r="C149" s="10">
        <f t="shared" si="23"/>
        <v>8</v>
      </c>
      <c r="D149" s="10" t="str">
        <f t="shared" si="24"/>
        <v>srpen</v>
      </c>
      <c r="E149" s="10">
        <f t="shared" si="25"/>
        <v>2020</v>
      </c>
      <c r="F149" s="11">
        <f t="shared" si="26"/>
        <v>5503.470315897613</v>
      </c>
      <c r="G149" s="11">
        <f t="shared" si="27"/>
        <v>3448.8925595997175</v>
      </c>
      <c r="H149" s="11">
        <f t="shared" si="28"/>
        <v>2054.577756297895</v>
      </c>
      <c r="I149" s="11">
        <f t="shared" si="29"/>
        <v>790794.2865194993</v>
      </c>
      <c r="J149" s="10"/>
      <c r="K149" s="12">
        <f t="shared" si="20"/>
        <v>0.626675962916901</v>
      </c>
      <c r="L149" s="12">
        <f t="shared" si="21"/>
        <v>0.373324037083099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6"/>
    </row>
    <row r="150" spans="2:112" ht="12.75">
      <c r="B150" s="10">
        <f t="shared" si="22"/>
        <v>135</v>
      </c>
      <c r="C150" s="10">
        <f t="shared" si="23"/>
        <v>9</v>
      </c>
      <c r="D150" s="10" t="str">
        <f t="shared" si="24"/>
        <v>září</v>
      </c>
      <c r="E150" s="10">
        <f t="shared" si="25"/>
        <v>2020</v>
      </c>
      <c r="F150" s="11">
        <f t="shared" si="26"/>
        <v>5503.470315897613</v>
      </c>
      <c r="G150" s="11">
        <f t="shared" si="27"/>
        <v>3439.955146359822</v>
      </c>
      <c r="H150" s="11">
        <f t="shared" si="28"/>
        <v>2063.515169537791</v>
      </c>
      <c r="I150" s="11">
        <f t="shared" si="29"/>
        <v>788730.7713499615</v>
      </c>
      <c r="J150" s="10"/>
      <c r="K150" s="12">
        <f t="shared" si="20"/>
        <v>0.6250520033555895</v>
      </c>
      <c r="L150" s="12">
        <f t="shared" si="21"/>
        <v>0.3749479966444105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6"/>
    </row>
    <row r="151" spans="2:112" ht="12.75">
      <c r="B151" s="10">
        <f t="shared" si="22"/>
        <v>136</v>
      </c>
      <c r="C151" s="10">
        <f t="shared" si="23"/>
        <v>10</v>
      </c>
      <c r="D151" s="10" t="str">
        <f t="shared" si="24"/>
        <v>říjen</v>
      </c>
      <c r="E151" s="10">
        <f t="shared" si="25"/>
        <v>2020</v>
      </c>
      <c r="F151" s="11">
        <f t="shared" si="26"/>
        <v>5503.470315897613</v>
      </c>
      <c r="G151" s="11">
        <f t="shared" si="27"/>
        <v>3430.9788553723324</v>
      </c>
      <c r="H151" s="11">
        <f t="shared" si="28"/>
        <v>2072.49146052528</v>
      </c>
      <c r="I151" s="11">
        <f t="shared" si="29"/>
        <v>786658.2798894362</v>
      </c>
      <c r="J151" s="10"/>
      <c r="K151" s="12">
        <f t="shared" si="20"/>
        <v>0.6234209795701863</v>
      </c>
      <c r="L151" s="12">
        <f t="shared" si="21"/>
        <v>0.3765790204298137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6"/>
    </row>
    <row r="152" spans="2:112" ht="12.75">
      <c r="B152" s="10">
        <f t="shared" si="22"/>
        <v>137</v>
      </c>
      <c r="C152" s="10">
        <f t="shared" si="23"/>
        <v>11</v>
      </c>
      <c r="D152" s="10" t="str">
        <f t="shared" si="24"/>
        <v>listopad</v>
      </c>
      <c r="E152" s="10">
        <f t="shared" si="25"/>
        <v>2020</v>
      </c>
      <c r="F152" s="11">
        <f t="shared" si="26"/>
        <v>5503.470315897613</v>
      </c>
      <c r="G152" s="11">
        <f t="shared" si="27"/>
        <v>3421.9635175190474</v>
      </c>
      <c r="H152" s="11">
        <f t="shared" si="28"/>
        <v>2081.5067983785652</v>
      </c>
      <c r="I152" s="11">
        <f t="shared" si="29"/>
        <v>784576.7730910577</v>
      </c>
      <c r="J152" s="10"/>
      <c r="K152" s="12">
        <f t="shared" si="20"/>
        <v>0.6217828608313166</v>
      </c>
      <c r="L152" s="12">
        <f t="shared" si="21"/>
        <v>0.3782171391686834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6"/>
    </row>
    <row r="153" spans="2:112" ht="12.75">
      <c r="B153" s="10">
        <f t="shared" si="22"/>
        <v>138</v>
      </c>
      <c r="C153" s="10">
        <f t="shared" si="23"/>
        <v>12</v>
      </c>
      <c r="D153" s="10" t="str">
        <f t="shared" si="24"/>
        <v>prosinec</v>
      </c>
      <c r="E153" s="10">
        <f t="shared" si="25"/>
        <v>2020</v>
      </c>
      <c r="F153" s="11">
        <f t="shared" si="26"/>
        <v>5503.470315897613</v>
      </c>
      <c r="G153" s="11">
        <f t="shared" si="27"/>
        <v>3412.9089629461005</v>
      </c>
      <c r="H153" s="11">
        <f t="shared" si="28"/>
        <v>2090.561352951512</v>
      </c>
      <c r="I153" s="11">
        <f t="shared" si="29"/>
        <v>782486.2117381061</v>
      </c>
      <c r="J153" s="10"/>
      <c r="K153" s="12">
        <f t="shared" si="20"/>
        <v>0.6201376162759328</v>
      </c>
      <c r="L153" s="12">
        <f t="shared" si="21"/>
        <v>0.3798623837240672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6"/>
    </row>
    <row r="154" spans="2:112" ht="12.75">
      <c r="B154" s="10">
        <f t="shared" si="22"/>
        <v>139</v>
      </c>
      <c r="C154" s="10">
        <f t="shared" si="23"/>
        <v>1</v>
      </c>
      <c r="D154" s="10" t="str">
        <f t="shared" si="24"/>
        <v>leden</v>
      </c>
      <c r="E154" s="10">
        <f t="shared" si="25"/>
        <v>2021</v>
      </c>
      <c r="F154" s="11">
        <f t="shared" si="26"/>
        <v>5503.470315897613</v>
      </c>
      <c r="G154" s="11">
        <f t="shared" si="27"/>
        <v>3403.815021060761</v>
      </c>
      <c r="H154" s="11">
        <f t="shared" si="28"/>
        <v>2099.6552948368517</v>
      </c>
      <c r="I154" s="11">
        <f t="shared" si="29"/>
        <v>780386.5564432692</v>
      </c>
      <c r="J154" s="10"/>
      <c r="K154" s="12">
        <f t="shared" si="20"/>
        <v>0.618485214906733</v>
      </c>
      <c r="L154" s="12">
        <f t="shared" si="21"/>
        <v>0.381514785093267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6"/>
    </row>
    <row r="155" spans="2:112" ht="12.75">
      <c r="B155" s="10">
        <f t="shared" si="22"/>
        <v>140</v>
      </c>
      <c r="C155" s="10">
        <f t="shared" si="23"/>
        <v>2</v>
      </c>
      <c r="D155" s="10" t="str">
        <f t="shared" si="24"/>
        <v>únor</v>
      </c>
      <c r="E155" s="10">
        <f t="shared" si="25"/>
        <v>2021</v>
      </c>
      <c r="F155" s="11">
        <f t="shared" si="26"/>
        <v>5503.470315897613</v>
      </c>
      <c r="G155" s="11">
        <f t="shared" si="27"/>
        <v>3394.681520528221</v>
      </c>
      <c r="H155" s="11">
        <f t="shared" si="28"/>
        <v>2108.7887953693917</v>
      </c>
      <c r="I155" s="11">
        <f t="shared" si="29"/>
        <v>778277.7676478998</v>
      </c>
      <c r="J155" s="10"/>
      <c r="K155" s="12">
        <f t="shared" si="20"/>
        <v>0.6168256255915774</v>
      </c>
      <c r="L155" s="12">
        <f t="shared" si="21"/>
        <v>0.3831743744084226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6"/>
    </row>
    <row r="156" spans="2:112" ht="12.75">
      <c r="B156" s="10">
        <f t="shared" si="22"/>
        <v>141</v>
      </c>
      <c r="C156" s="10">
        <f t="shared" si="23"/>
        <v>3</v>
      </c>
      <c r="D156" s="10" t="str">
        <f t="shared" si="24"/>
        <v>březen</v>
      </c>
      <c r="E156" s="10">
        <f t="shared" si="25"/>
        <v>2021</v>
      </c>
      <c r="F156" s="11">
        <f t="shared" si="26"/>
        <v>5503.470315897613</v>
      </c>
      <c r="G156" s="11">
        <f t="shared" si="27"/>
        <v>3385.508289268364</v>
      </c>
      <c r="H156" s="11">
        <f t="shared" si="28"/>
        <v>2117.9620266292486</v>
      </c>
      <c r="I156" s="11">
        <f t="shared" si="29"/>
        <v>776159.8056212706</v>
      </c>
      <c r="J156" s="10"/>
      <c r="K156" s="12">
        <f t="shared" si="20"/>
        <v>0.6151588170629008</v>
      </c>
      <c r="L156" s="12">
        <f t="shared" si="21"/>
        <v>0.38484118293709924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6"/>
    </row>
    <row r="157" spans="2:112" ht="12.75">
      <c r="B157" s="10">
        <f t="shared" si="22"/>
        <v>142</v>
      </c>
      <c r="C157" s="10">
        <f t="shared" si="23"/>
        <v>4</v>
      </c>
      <c r="D157" s="10" t="str">
        <f t="shared" si="24"/>
        <v>duben</v>
      </c>
      <c r="E157" s="10">
        <f t="shared" si="25"/>
        <v>2021</v>
      </c>
      <c r="F157" s="11">
        <f t="shared" si="26"/>
        <v>5503.470315897613</v>
      </c>
      <c r="G157" s="11">
        <f t="shared" si="27"/>
        <v>3376.2951544525267</v>
      </c>
      <c r="H157" s="11">
        <f t="shared" si="28"/>
        <v>2127.175161445086</v>
      </c>
      <c r="I157" s="11">
        <f t="shared" si="29"/>
        <v>774032.6304598255</v>
      </c>
      <c r="J157" s="10"/>
      <c r="K157" s="12">
        <f t="shared" si="20"/>
        <v>0.6134847579171243</v>
      </c>
      <c r="L157" s="12">
        <f t="shared" si="21"/>
        <v>0.3865152420828757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6"/>
    </row>
    <row r="158" spans="2:112" ht="12.75">
      <c r="B158" s="10">
        <f t="shared" si="22"/>
        <v>143</v>
      </c>
      <c r="C158" s="10">
        <f t="shared" si="23"/>
        <v>5</v>
      </c>
      <c r="D158" s="10" t="str">
        <f t="shared" si="24"/>
        <v>květen</v>
      </c>
      <c r="E158" s="10">
        <f t="shared" si="25"/>
        <v>2021</v>
      </c>
      <c r="F158" s="11">
        <f t="shared" si="26"/>
        <v>5503.470315897613</v>
      </c>
      <c r="G158" s="11">
        <f t="shared" si="27"/>
        <v>3367.0419425002406</v>
      </c>
      <c r="H158" s="11">
        <f t="shared" si="28"/>
        <v>2136.428373397372</v>
      </c>
      <c r="I158" s="11">
        <f t="shared" si="29"/>
        <v>771896.2020864282</v>
      </c>
      <c r="J158" s="10"/>
      <c r="K158" s="12">
        <f t="shared" si="20"/>
        <v>0.6118034166140638</v>
      </c>
      <c r="L158" s="12">
        <f t="shared" si="21"/>
        <v>0.3881965833859362</v>
      </c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6"/>
    </row>
    <row r="159" spans="2:112" ht="12.75">
      <c r="B159" s="10">
        <f t="shared" si="22"/>
        <v>144</v>
      </c>
      <c r="C159" s="10">
        <f t="shared" si="23"/>
        <v>6</v>
      </c>
      <c r="D159" s="10" t="str">
        <f t="shared" si="24"/>
        <v>červen</v>
      </c>
      <c r="E159" s="10">
        <f t="shared" si="25"/>
        <v>2021</v>
      </c>
      <c r="F159" s="11">
        <f t="shared" si="26"/>
        <v>5503.470315897613</v>
      </c>
      <c r="G159" s="11">
        <f t="shared" si="27"/>
        <v>3357.7484790759618</v>
      </c>
      <c r="H159" s="11">
        <f t="shared" si="28"/>
        <v>2145.721836821651</v>
      </c>
      <c r="I159" s="11">
        <f t="shared" si="29"/>
        <v>769750.4802496065</v>
      </c>
      <c r="J159" s="10"/>
      <c r="K159" s="12">
        <f t="shared" si="20"/>
        <v>0.6101147614763349</v>
      </c>
      <c r="L159" s="12">
        <f t="shared" si="21"/>
        <v>0.3898852385236651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6"/>
    </row>
    <row r="160" spans="2:112" ht="12.75">
      <c r="B160" s="10">
        <f t="shared" si="22"/>
        <v>145</v>
      </c>
      <c r="C160" s="10">
        <f t="shared" si="23"/>
        <v>7</v>
      </c>
      <c r="D160" s="10" t="str">
        <f t="shared" si="24"/>
        <v>červenec</v>
      </c>
      <c r="E160" s="10">
        <f t="shared" si="25"/>
        <v>2021</v>
      </c>
      <c r="F160" s="11">
        <f t="shared" si="26"/>
        <v>5503.470315897613</v>
      </c>
      <c r="G160" s="11">
        <f t="shared" si="27"/>
        <v>3348.414589085788</v>
      </c>
      <c r="H160" s="11">
        <f t="shared" si="28"/>
        <v>2155.0557268118246</v>
      </c>
      <c r="I160" s="11">
        <f t="shared" si="29"/>
        <v>767595.4245227947</v>
      </c>
      <c r="J160" s="10"/>
      <c r="K160" s="12">
        <f t="shared" si="20"/>
        <v>0.6084187606887571</v>
      </c>
      <c r="L160" s="12">
        <f t="shared" si="21"/>
        <v>0.3915812393112429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6"/>
    </row>
    <row r="161" spans="2:112" ht="12.75">
      <c r="B161" s="10">
        <f t="shared" si="22"/>
        <v>146</v>
      </c>
      <c r="C161" s="10">
        <f t="shared" si="23"/>
        <v>8</v>
      </c>
      <c r="D161" s="10" t="str">
        <f t="shared" si="24"/>
        <v>srpen</v>
      </c>
      <c r="E161" s="10">
        <f t="shared" si="25"/>
        <v>2021</v>
      </c>
      <c r="F161" s="11">
        <f t="shared" si="26"/>
        <v>5503.470315897613</v>
      </c>
      <c r="G161" s="11">
        <f t="shared" si="27"/>
        <v>3339.0400966741568</v>
      </c>
      <c r="H161" s="11">
        <f t="shared" si="28"/>
        <v>2164.430219223456</v>
      </c>
      <c r="I161" s="11">
        <f t="shared" si="29"/>
        <v>765430.9943035712</v>
      </c>
      <c r="J161" s="10"/>
      <c r="K161" s="12">
        <f t="shared" si="20"/>
        <v>0.6067153822977532</v>
      </c>
      <c r="L161" s="12">
        <f t="shared" si="21"/>
        <v>0.39328461770224676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6"/>
    </row>
    <row r="162" spans="2:112" ht="12.75">
      <c r="B162" s="10">
        <f t="shared" si="22"/>
        <v>147</v>
      </c>
      <c r="C162" s="10">
        <f t="shared" si="23"/>
        <v>9</v>
      </c>
      <c r="D162" s="10" t="str">
        <f t="shared" si="24"/>
        <v>září</v>
      </c>
      <c r="E162" s="10">
        <f t="shared" si="25"/>
        <v>2021</v>
      </c>
      <c r="F162" s="11">
        <f t="shared" si="26"/>
        <v>5503.470315897613</v>
      </c>
      <c r="G162" s="11">
        <f t="shared" si="27"/>
        <v>3329.624825220534</v>
      </c>
      <c r="H162" s="11">
        <f t="shared" si="28"/>
        <v>2173.8454906770785</v>
      </c>
      <c r="I162" s="11">
        <f t="shared" si="29"/>
        <v>763257.1488128941</v>
      </c>
      <c r="J162" s="10"/>
      <c r="K162" s="12">
        <f t="shared" si="20"/>
        <v>0.6050045942107484</v>
      </c>
      <c r="L162" s="12">
        <f t="shared" si="21"/>
        <v>0.39499540578925163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6"/>
    </row>
    <row r="163" spans="2:112" ht="12.75">
      <c r="B163" s="10">
        <f t="shared" si="22"/>
        <v>148</v>
      </c>
      <c r="C163" s="10">
        <f t="shared" si="23"/>
        <v>10</v>
      </c>
      <c r="D163" s="10" t="str">
        <f t="shared" si="24"/>
        <v>říjen</v>
      </c>
      <c r="E163" s="10">
        <f t="shared" si="25"/>
        <v>2021</v>
      </c>
      <c r="F163" s="11">
        <f t="shared" si="26"/>
        <v>5503.470315897613</v>
      </c>
      <c r="G163" s="11">
        <f t="shared" si="27"/>
        <v>3320.1685973360895</v>
      </c>
      <c r="H163" s="11">
        <f t="shared" si="28"/>
        <v>2183.301718561523</v>
      </c>
      <c r="I163" s="11">
        <f t="shared" si="29"/>
        <v>761073.8470943326</v>
      </c>
      <c r="J163" s="10"/>
      <c r="K163" s="12">
        <f t="shared" si="20"/>
        <v>0.6032863641955653</v>
      </c>
      <c r="L163" s="12">
        <f t="shared" si="21"/>
        <v>0.39671363580443475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6"/>
    </row>
    <row r="164" spans="2:112" ht="12.75">
      <c r="B164" s="10">
        <f t="shared" si="22"/>
        <v>149</v>
      </c>
      <c r="C164" s="10">
        <f t="shared" si="23"/>
        <v>11</v>
      </c>
      <c r="D164" s="10" t="str">
        <f t="shared" si="24"/>
        <v>listopad</v>
      </c>
      <c r="E164" s="10">
        <f t="shared" si="25"/>
        <v>2021</v>
      </c>
      <c r="F164" s="11">
        <f t="shared" si="26"/>
        <v>5503.470315897613</v>
      </c>
      <c r="G164" s="11">
        <f t="shared" si="27"/>
        <v>3310.671234860346</v>
      </c>
      <c r="H164" s="11">
        <f t="shared" si="28"/>
        <v>2192.7990810372667</v>
      </c>
      <c r="I164" s="11">
        <f t="shared" si="29"/>
        <v>758881.0480132953</v>
      </c>
      <c r="J164" s="10"/>
      <c r="K164" s="12">
        <f t="shared" si="20"/>
        <v>0.6015606598798158</v>
      </c>
      <c r="L164" s="12">
        <f t="shared" si="21"/>
        <v>0.3984393401201842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6"/>
    </row>
    <row r="165" spans="2:112" ht="12.75">
      <c r="B165" s="10">
        <f t="shared" si="22"/>
        <v>150</v>
      </c>
      <c r="C165" s="10">
        <f t="shared" si="23"/>
        <v>12</v>
      </c>
      <c r="D165" s="10" t="str">
        <f t="shared" si="24"/>
        <v>prosinec</v>
      </c>
      <c r="E165" s="10">
        <f t="shared" si="25"/>
        <v>2021</v>
      </c>
      <c r="F165" s="11">
        <f t="shared" si="26"/>
        <v>5503.470315897613</v>
      </c>
      <c r="G165" s="11">
        <f t="shared" si="27"/>
        <v>3301.132558857834</v>
      </c>
      <c r="H165" s="11">
        <f t="shared" si="28"/>
        <v>2202.337757039779</v>
      </c>
      <c r="I165" s="11">
        <f t="shared" si="29"/>
        <v>756678.7102562555</v>
      </c>
      <c r="J165" s="10"/>
      <c r="K165" s="12">
        <f t="shared" si="20"/>
        <v>0.5998274487502929</v>
      </c>
      <c r="L165" s="12">
        <f t="shared" si="21"/>
        <v>0.4001725512497071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6"/>
    </row>
    <row r="166" spans="2:112" ht="12.75">
      <c r="B166" s="10">
        <f t="shared" si="22"/>
        <v>151</v>
      </c>
      <c r="C166" s="10">
        <f t="shared" si="23"/>
        <v>1</v>
      </c>
      <c r="D166" s="10" t="str">
        <f t="shared" si="24"/>
        <v>leden</v>
      </c>
      <c r="E166" s="10">
        <f t="shared" si="25"/>
        <v>2022</v>
      </c>
      <c r="F166" s="11">
        <f t="shared" si="26"/>
        <v>5503.470315897613</v>
      </c>
      <c r="G166" s="11">
        <f t="shared" si="27"/>
        <v>3291.5523896147115</v>
      </c>
      <c r="H166" s="11">
        <f t="shared" si="28"/>
        <v>2211.917926282901</v>
      </c>
      <c r="I166" s="11">
        <f t="shared" si="29"/>
        <v>754466.7923299726</v>
      </c>
      <c r="J166" s="10"/>
      <c r="K166" s="12">
        <f t="shared" si="20"/>
        <v>0.5980866981523568</v>
      </c>
      <c r="L166" s="12">
        <f t="shared" si="21"/>
        <v>0.4019133018476432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6"/>
    </row>
    <row r="167" spans="2:112" ht="12.75">
      <c r="B167" s="10">
        <f t="shared" si="22"/>
        <v>152</v>
      </c>
      <c r="C167" s="10">
        <f t="shared" si="23"/>
        <v>2</v>
      </c>
      <c r="D167" s="10" t="str">
        <f t="shared" si="24"/>
        <v>únor</v>
      </c>
      <c r="E167" s="10">
        <f t="shared" si="25"/>
        <v>2022</v>
      </c>
      <c r="F167" s="11">
        <f t="shared" si="26"/>
        <v>5503.470315897613</v>
      </c>
      <c r="G167" s="11">
        <f t="shared" si="27"/>
        <v>3281.930546635381</v>
      </c>
      <c r="H167" s="11">
        <f t="shared" si="28"/>
        <v>2221.539769262232</v>
      </c>
      <c r="I167" s="11">
        <f t="shared" si="29"/>
        <v>752245.2525607104</v>
      </c>
      <c r="J167" s="10"/>
      <c r="K167" s="12">
        <f t="shared" si="20"/>
        <v>0.5963383752893195</v>
      </c>
      <c r="L167" s="12">
        <f t="shared" si="21"/>
        <v>0.40366162471068046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6"/>
    </row>
    <row r="168" spans="2:112" ht="12.75">
      <c r="B168" s="10">
        <f t="shared" si="22"/>
        <v>153</v>
      </c>
      <c r="C168" s="10">
        <f t="shared" si="23"/>
        <v>3</v>
      </c>
      <c r="D168" s="10" t="str">
        <f t="shared" si="24"/>
        <v>březen</v>
      </c>
      <c r="E168" s="10">
        <f t="shared" si="25"/>
        <v>2022</v>
      </c>
      <c r="F168" s="11">
        <f t="shared" si="26"/>
        <v>5503.470315897613</v>
      </c>
      <c r="G168" s="11">
        <f t="shared" si="27"/>
        <v>3272.2668486390903</v>
      </c>
      <c r="H168" s="11">
        <f t="shared" si="28"/>
        <v>2231.2034672585223</v>
      </c>
      <c r="I168" s="11">
        <f t="shared" si="29"/>
        <v>750014.0490934519</v>
      </c>
      <c r="J168" s="10"/>
      <c r="K168" s="12">
        <f t="shared" si="20"/>
        <v>0.5945824472218282</v>
      </c>
      <c r="L168" s="12">
        <f t="shared" si="21"/>
        <v>0.4054175527781718</v>
      </c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6"/>
    </row>
    <row r="169" spans="2:112" ht="12.75">
      <c r="B169" s="10">
        <f t="shared" si="22"/>
        <v>154</v>
      </c>
      <c r="C169" s="10">
        <f t="shared" si="23"/>
        <v>4</v>
      </c>
      <c r="D169" s="10" t="str">
        <f t="shared" si="24"/>
        <v>duben</v>
      </c>
      <c r="E169" s="10">
        <f t="shared" si="25"/>
        <v>2022</v>
      </c>
      <c r="F169" s="11">
        <f t="shared" si="26"/>
        <v>5503.470315897613</v>
      </c>
      <c r="G169" s="11">
        <f t="shared" si="27"/>
        <v>3262.561113556516</v>
      </c>
      <c r="H169" s="11">
        <f t="shared" si="28"/>
        <v>2240.9092023410967</v>
      </c>
      <c r="I169" s="11">
        <f t="shared" si="29"/>
        <v>747773.1398911108</v>
      </c>
      <c r="J169" s="10"/>
      <c r="K169" s="12">
        <f t="shared" si="20"/>
        <v>0.5928188808672432</v>
      </c>
      <c r="L169" s="12">
        <f t="shared" si="21"/>
        <v>0.4071811191327568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6"/>
    </row>
    <row r="170" spans="2:112" ht="12.75">
      <c r="B170" s="10">
        <f t="shared" si="22"/>
        <v>155</v>
      </c>
      <c r="C170" s="10">
        <f t="shared" si="23"/>
        <v>5</v>
      </c>
      <c r="D170" s="10" t="str">
        <f t="shared" si="24"/>
        <v>květen</v>
      </c>
      <c r="E170" s="10">
        <f t="shared" si="25"/>
        <v>2022</v>
      </c>
      <c r="F170" s="11">
        <f t="shared" si="26"/>
        <v>5503.470315897613</v>
      </c>
      <c r="G170" s="11">
        <f t="shared" si="27"/>
        <v>3252.813158526332</v>
      </c>
      <c r="H170" s="11">
        <f t="shared" si="28"/>
        <v>2250.657157371281</v>
      </c>
      <c r="I170" s="11">
        <f t="shared" si="29"/>
        <v>745522.4827337395</v>
      </c>
      <c r="J170" s="10"/>
      <c r="K170" s="12">
        <f t="shared" si="20"/>
        <v>0.5910476429990156</v>
      </c>
      <c r="L170" s="12">
        <f t="shared" si="21"/>
        <v>0.4089523570009844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6"/>
    </row>
    <row r="171" spans="2:112" ht="12.75">
      <c r="B171" s="10">
        <f t="shared" si="22"/>
        <v>156</v>
      </c>
      <c r="C171" s="10">
        <f t="shared" si="23"/>
        <v>6</v>
      </c>
      <c r="D171" s="10" t="str">
        <f t="shared" si="24"/>
        <v>červen</v>
      </c>
      <c r="E171" s="10">
        <f t="shared" si="25"/>
        <v>2022</v>
      </c>
      <c r="F171" s="11">
        <f t="shared" si="26"/>
        <v>5503.470315897613</v>
      </c>
      <c r="G171" s="11">
        <f t="shared" si="27"/>
        <v>3243.022799891767</v>
      </c>
      <c r="H171" s="11">
        <f t="shared" si="28"/>
        <v>2260.4475160058455</v>
      </c>
      <c r="I171" s="11">
        <f t="shared" si="29"/>
        <v>743262.0352177337</v>
      </c>
      <c r="J171" s="10"/>
      <c r="K171" s="12">
        <f t="shared" si="20"/>
        <v>0.5892687002460614</v>
      </c>
      <c r="L171" s="12">
        <f t="shared" si="21"/>
        <v>0.41073129975393863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6"/>
    </row>
    <row r="172" spans="2:112" ht="12.75">
      <c r="B172" s="10">
        <f t="shared" si="22"/>
        <v>157</v>
      </c>
      <c r="C172" s="10">
        <f t="shared" si="23"/>
        <v>7</v>
      </c>
      <c r="D172" s="10" t="str">
        <f t="shared" si="24"/>
        <v>červenec</v>
      </c>
      <c r="E172" s="10">
        <f t="shared" si="25"/>
        <v>2022</v>
      </c>
      <c r="F172" s="11">
        <f t="shared" si="26"/>
        <v>5503.470315897613</v>
      </c>
      <c r="G172" s="11">
        <f t="shared" si="27"/>
        <v>3233.189853197141</v>
      </c>
      <c r="H172" s="11">
        <f t="shared" si="28"/>
        <v>2270.2804627004716</v>
      </c>
      <c r="I172" s="11">
        <f t="shared" si="29"/>
        <v>740991.7547550332</v>
      </c>
      <c r="J172" s="10"/>
      <c r="K172" s="12">
        <f t="shared" si="20"/>
        <v>0.5874820190921316</v>
      </c>
      <c r="L172" s="12">
        <f t="shared" si="21"/>
        <v>0.4125179809078684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6"/>
    </row>
    <row r="173" spans="2:112" ht="12.75">
      <c r="B173" s="10">
        <f t="shared" si="22"/>
        <v>158</v>
      </c>
      <c r="C173" s="10">
        <f t="shared" si="23"/>
        <v>8</v>
      </c>
      <c r="D173" s="10" t="str">
        <f t="shared" si="24"/>
        <v>srpen</v>
      </c>
      <c r="E173" s="10">
        <f t="shared" si="25"/>
        <v>2022</v>
      </c>
      <c r="F173" s="11">
        <f t="shared" si="26"/>
        <v>5503.470315897613</v>
      </c>
      <c r="G173" s="11">
        <f t="shared" si="27"/>
        <v>3223.3141331843944</v>
      </c>
      <c r="H173" s="11">
        <f t="shared" si="28"/>
        <v>2280.156182713218</v>
      </c>
      <c r="I173" s="11">
        <f t="shared" si="29"/>
        <v>738711.59857232</v>
      </c>
      <c r="J173" s="10"/>
      <c r="K173" s="12">
        <f t="shared" si="20"/>
        <v>0.5856875658751824</v>
      </c>
      <c r="L173" s="12">
        <f t="shared" si="21"/>
        <v>0.41431243412481755</v>
      </c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6"/>
    </row>
    <row r="174" spans="2:112" ht="12.75">
      <c r="B174" s="10">
        <f t="shared" si="22"/>
        <v>159</v>
      </c>
      <c r="C174" s="10">
        <f t="shared" si="23"/>
        <v>9</v>
      </c>
      <c r="D174" s="10" t="str">
        <f t="shared" si="24"/>
        <v>září</v>
      </c>
      <c r="E174" s="10">
        <f t="shared" si="25"/>
        <v>2022</v>
      </c>
      <c r="F174" s="11">
        <f t="shared" si="26"/>
        <v>5503.470315897613</v>
      </c>
      <c r="G174" s="11">
        <f t="shared" si="27"/>
        <v>3213.3954537895916</v>
      </c>
      <c r="H174" s="11">
        <f t="shared" si="28"/>
        <v>2290.074862108021</v>
      </c>
      <c r="I174" s="11">
        <f t="shared" si="29"/>
        <v>736421.523710212</v>
      </c>
      <c r="J174" s="10"/>
      <c r="K174" s="12">
        <f t="shared" si="20"/>
        <v>0.5838853067867394</v>
      </c>
      <c r="L174" s="12">
        <f t="shared" si="21"/>
        <v>0.41611469321326056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6"/>
    </row>
    <row r="175" spans="2:112" ht="12.75">
      <c r="B175" s="10">
        <f t="shared" si="22"/>
        <v>160</v>
      </c>
      <c r="C175" s="10">
        <f t="shared" si="23"/>
        <v>10</v>
      </c>
      <c r="D175" s="10" t="str">
        <f t="shared" si="24"/>
        <v>říjen</v>
      </c>
      <c r="E175" s="10">
        <f t="shared" si="25"/>
        <v>2022</v>
      </c>
      <c r="F175" s="11">
        <f t="shared" si="26"/>
        <v>5503.470315897613</v>
      </c>
      <c r="G175" s="11">
        <f t="shared" si="27"/>
        <v>3203.4336281394217</v>
      </c>
      <c r="H175" s="11">
        <f t="shared" si="28"/>
        <v>2300.036687758191</v>
      </c>
      <c r="I175" s="11">
        <f t="shared" si="29"/>
        <v>734121.4870224538</v>
      </c>
      <c r="J175" s="10"/>
      <c r="K175" s="12">
        <f t="shared" si="20"/>
        <v>0.5820752078712618</v>
      </c>
      <c r="L175" s="12">
        <f t="shared" si="21"/>
        <v>0.41792479212873823</v>
      </c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6"/>
    </row>
    <row r="176" spans="2:112" ht="12.75">
      <c r="B176" s="10">
        <f t="shared" si="22"/>
        <v>161</v>
      </c>
      <c r="C176" s="10">
        <f t="shared" si="23"/>
        <v>11</v>
      </c>
      <c r="D176" s="10" t="str">
        <f t="shared" si="24"/>
        <v>listopad</v>
      </c>
      <c r="E176" s="10">
        <f t="shared" si="25"/>
        <v>2022</v>
      </c>
      <c r="F176" s="11">
        <f t="shared" si="26"/>
        <v>5503.470315897613</v>
      </c>
      <c r="G176" s="11">
        <f t="shared" si="27"/>
        <v>3193.428468547673</v>
      </c>
      <c r="H176" s="11">
        <f t="shared" si="28"/>
        <v>2310.0418473499394</v>
      </c>
      <c r="I176" s="11">
        <f t="shared" si="29"/>
        <v>731811.4451751038</v>
      </c>
      <c r="J176" s="10"/>
      <c r="K176" s="12">
        <f t="shared" si="20"/>
        <v>0.5802572350255017</v>
      </c>
      <c r="L176" s="12">
        <f t="shared" si="21"/>
        <v>0.41974276497449825</v>
      </c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6"/>
    </row>
    <row r="177" spans="2:112" ht="12.75">
      <c r="B177" s="10">
        <f t="shared" si="22"/>
        <v>162</v>
      </c>
      <c r="C177" s="10">
        <f t="shared" si="23"/>
        <v>12</v>
      </c>
      <c r="D177" s="10" t="str">
        <f t="shared" si="24"/>
        <v>prosinec</v>
      </c>
      <c r="E177" s="10">
        <f t="shared" si="25"/>
        <v>2022</v>
      </c>
      <c r="F177" s="11">
        <f t="shared" si="26"/>
        <v>5503.470315897613</v>
      </c>
      <c r="G177" s="11">
        <f t="shared" si="27"/>
        <v>3183.3797865117017</v>
      </c>
      <c r="H177" s="11">
        <f t="shared" si="28"/>
        <v>2320.090529385911</v>
      </c>
      <c r="I177" s="11">
        <f t="shared" si="29"/>
        <v>729491.3546457179</v>
      </c>
      <c r="J177" s="10"/>
      <c r="K177" s="12">
        <f t="shared" si="20"/>
        <v>0.5784313539978628</v>
      </c>
      <c r="L177" s="12">
        <f t="shared" si="21"/>
        <v>0.42156864600213717</v>
      </c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6"/>
    </row>
    <row r="178" spans="2:112" ht="12.75">
      <c r="B178" s="10">
        <f t="shared" si="22"/>
        <v>163</v>
      </c>
      <c r="C178" s="10">
        <f t="shared" si="23"/>
        <v>1</v>
      </c>
      <c r="D178" s="10" t="str">
        <f t="shared" si="24"/>
        <v>leden</v>
      </c>
      <c r="E178" s="10">
        <f t="shared" si="25"/>
        <v>2023</v>
      </c>
      <c r="F178" s="11">
        <f t="shared" si="26"/>
        <v>5503.470315897613</v>
      </c>
      <c r="G178" s="11">
        <f t="shared" si="27"/>
        <v>3173.287392708872</v>
      </c>
      <c r="H178" s="11">
        <f t="shared" si="28"/>
        <v>2330.1829231887405</v>
      </c>
      <c r="I178" s="11">
        <f t="shared" si="29"/>
        <v>727161.1717225291</v>
      </c>
      <c r="J178" s="10"/>
      <c r="K178" s="12">
        <f t="shared" si="20"/>
        <v>0.5765975303877533</v>
      </c>
      <c r="L178" s="12">
        <f t="shared" si="21"/>
        <v>0.4234024696122467</v>
      </c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6"/>
    </row>
    <row r="179" spans="2:112" ht="12.75">
      <c r="B179" s="10">
        <f t="shared" si="22"/>
        <v>164</v>
      </c>
      <c r="C179" s="10">
        <f t="shared" si="23"/>
        <v>2</v>
      </c>
      <c r="D179" s="10" t="str">
        <f t="shared" si="24"/>
        <v>únor</v>
      </c>
      <c r="E179" s="10">
        <f t="shared" si="25"/>
        <v>2023</v>
      </c>
      <c r="F179" s="11">
        <f t="shared" si="26"/>
        <v>5503.470315897613</v>
      </c>
      <c r="G179" s="11">
        <f t="shared" si="27"/>
        <v>3163.1510969930014</v>
      </c>
      <c r="H179" s="11">
        <f t="shared" si="28"/>
        <v>2340.3192189046113</v>
      </c>
      <c r="I179" s="11">
        <f t="shared" si="29"/>
        <v>724820.8525036245</v>
      </c>
      <c r="J179" s="10"/>
      <c r="K179" s="12">
        <f t="shared" si="20"/>
        <v>0.5747557296449401</v>
      </c>
      <c r="L179" s="12">
        <f t="shared" si="21"/>
        <v>0.42524427035505985</v>
      </c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6"/>
    </row>
    <row r="180" spans="2:112" ht="12.75">
      <c r="B180" s="10">
        <f t="shared" si="22"/>
        <v>165</v>
      </c>
      <c r="C180" s="10">
        <f t="shared" si="23"/>
        <v>3</v>
      </c>
      <c r="D180" s="10" t="str">
        <f t="shared" si="24"/>
        <v>březen</v>
      </c>
      <c r="E180" s="10">
        <f t="shared" si="25"/>
        <v>2023</v>
      </c>
      <c r="F180" s="11">
        <f t="shared" si="26"/>
        <v>5503.470315897613</v>
      </c>
      <c r="G180" s="11">
        <f t="shared" si="27"/>
        <v>3152.970708390766</v>
      </c>
      <c r="H180" s="11">
        <f t="shared" si="28"/>
        <v>2350.4996075068466</v>
      </c>
      <c r="I180" s="11">
        <f t="shared" si="29"/>
        <v>722470.3528961177</v>
      </c>
      <c r="J180" s="10"/>
      <c r="K180" s="12">
        <f t="shared" si="20"/>
        <v>0.5729059170688956</v>
      </c>
      <c r="L180" s="12">
        <f t="shared" si="21"/>
        <v>0.4270940829311044</v>
      </c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6"/>
    </row>
    <row r="181" spans="2:112" ht="12.75">
      <c r="B181" s="10">
        <f t="shared" si="22"/>
        <v>166</v>
      </c>
      <c r="C181" s="10">
        <f t="shared" si="23"/>
        <v>4</v>
      </c>
      <c r="D181" s="10" t="str">
        <f t="shared" si="24"/>
        <v>duben</v>
      </c>
      <c r="E181" s="10">
        <f t="shared" si="25"/>
        <v>2023</v>
      </c>
      <c r="F181" s="11">
        <f t="shared" si="26"/>
        <v>5503.470315897613</v>
      </c>
      <c r="G181" s="11">
        <f t="shared" si="27"/>
        <v>3142.746035098112</v>
      </c>
      <c r="H181" s="11">
        <f t="shared" si="28"/>
        <v>2360.724280799501</v>
      </c>
      <c r="I181" s="11">
        <f t="shared" si="29"/>
        <v>720109.6286153182</v>
      </c>
      <c r="J181" s="10"/>
      <c r="K181" s="12">
        <f t="shared" si="20"/>
        <v>0.5710480578081454</v>
      </c>
      <c r="L181" s="12">
        <f t="shared" si="21"/>
        <v>0.4289519421918546</v>
      </c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6"/>
    </row>
    <row r="182" spans="2:112" ht="12.75">
      <c r="B182" s="10">
        <f t="shared" si="22"/>
        <v>167</v>
      </c>
      <c r="C182" s="10">
        <f t="shared" si="23"/>
        <v>5</v>
      </c>
      <c r="D182" s="10" t="str">
        <f t="shared" si="24"/>
        <v>květen</v>
      </c>
      <c r="E182" s="10">
        <f t="shared" si="25"/>
        <v>2023</v>
      </c>
      <c r="F182" s="11">
        <f t="shared" si="26"/>
        <v>5503.470315897613</v>
      </c>
      <c r="G182" s="11">
        <f t="shared" si="27"/>
        <v>3132.476884476634</v>
      </c>
      <c r="H182" s="11">
        <f t="shared" si="28"/>
        <v>2370.9934314209786</v>
      </c>
      <c r="I182" s="11">
        <f t="shared" si="29"/>
        <v>717738.6351838972</v>
      </c>
      <c r="J182" s="10"/>
      <c r="K182" s="12">
        <f t="shared" si="20"/>
        <v>0.5691821168596107</v>
      </c>
      <c r="L182" s="12">
        <f t="shared" si="21"/>
        <v>0.43081788314038927</v>
      </c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6"/>
    </row>
    <row r="183" spans="2:112" ht="12.75">
      <c r="B183" s="10">
        <f t="shared" si="22"/>
        <v>168</v>
      </c>
      <c r="C183" s="10">
        <f t="shared" si="23"/>
        <v>6</v>
      </c>
      <c r="D183" s="10" t="str">
        <f t="shared" si="24"/>
        <v>červen</v>
      </c>
      <c r="E183" s="10">
        <f t="shared" si="25"/>
        <v>2023</v>
      </c>
      <c r="F183" s="11">
        <f t="shared" si="26"/>
        <v>5503.470315897613</v>
      </c>
      <c r="G183" s="11">
        <f t="shared" si="27"/>
        <v>3122.163063049953</v>
      </c>
      <c r="H183" s="11">
        <f t="shared" si="28"/>
        <v>2381.3072528476596</v>
      </c>
      <c r="I183" s="11">
        <f t="shared" si="29"/>
        <v>715357.3279310495</v>
      </c>
      <c r="J183" s="10"/>
      <c r="K183" s="12">
        <f t="shared" si="20"/>
        <v>0.5673080590679501</v>
      </c>
      <c r="L183" s="12">
        <f t="shared" si="21"/>
        <v>0.4326919409320499</v>
      </c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6"/>
    </row>
    <row r="184" spans="2:112" ht="12.75">
      <c r="B184" s="10">
        <f t="shared" si="22"/>
        <v>169</v>
      </c>
      <c r="C184" s="10">
        <f t="shared" si="23"/>
        <v>7</v>
      </c>
      <c r="D184" s="10" t="str">
        <f t="shared" si="24"/>
        <v>červenec</v>
      </c>
      <c r="E184" s="10">
        <f t="shared" si="25"/>
        <v>2023</v>
      </c>
      <c r="F184" s="11">
        <f t="shared" si="26"/>
        <v>5503.470315897613</v>
      </c>
      <c r="G184" s="11">
        <f t="shared" si="27"/>
        <v>3111.8043765000657</v>
      </c>
      <c r="H184" s="11">
        <f t="shared" si="28"/>
        <v>2391.665939397547</v>
      </c>
      <c r="I184" s="11">
        <f t="shared" si="29"/>
        <v>712965.661991652</v>
      </c>
      <c r="J184" s="10"/>
      <c r="K184" s="12">
        <f t="shared" si="20"/>
        <v>0.5654258491248957</v>
      </c>
      <c r="L184" s="12">
        <f t="shared" si="21"/>
        <v>0.4345741508751043</v>
      </c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6"/>
    </row>
    <row r="185" spans="2:112" ht="12.75">
      <c r="B185" s="10">
        <f t="shared" si="22"/>
        <v>170</v>
      </c>
      <c r="C185" s="10">
        <f t="shared" si="23"/>
        <v>8</v>
      </c>
      <c r="D185" s="10" t="str">
        <f t="shared" si="24"/>
        <v>srpen</v>
      </c>
      <c r="E185" s="10">
        <f t="shared" si="25"/>
        <v>2023</v>
      </c>
      <c r="F185" s="11">
        <f t="shared" si="26"/>
        <v>5503.470315897613</v>
      </c>
      <c r="G185" s="11">
        <f t="shared" si="27"/>
        <v>3101.400629663686</v>
      </c>
      <c r="H185" s="11">
        <f t="shared" si="28"/>
        <v>2402.069686233927</v>
      </c>
      <c r="I185" s="11">
        <f t="shared" si="29"/>
        <v>710563.5923054181</v>
      </c>
      <c r="J185" s="10"/>
      <c r="K185" s="12">
        <f t="shared" si="20"/>
        <v>0.5635354515685889</v>
      </c>
      <c r="L185" s="12">
        <f t="shared" si="21"/>
        <v>0.43646454843141114</v>
      </c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6"/>
    </row>
    <row r="186" spans="2:112" ht="12.75">
      <c r="B186" s="10">
        <f t="shared" si="22"/>
        <v>171</v>
      </c>
      <c r="C186" s="10">
        <f t="shared" si="23"/>
        <v>9</v>
      </c>
      <c r="D186" s="10" t="str">
        <f t="shared" si="24"/>
        <v>září</v>
      </c>
      <c r="E186" s="10">
        <f t="shared" si="25"/>
        <v>2023</v>
      </c>
      <c r="F186" s="11">
        <f t="shared" si="26"/>
        <v>5503.470315897613</v>
      </c>
      <c r="G186" s="11">
        <f t="shared" si="27"/>
        <v>3090.9516265285683</v>
      </c>
      <c r="H186" s="11">
        <f t="shared" si="28"/>
        <v>2412.5186893690443</v>
      </c>
      <c r="I186" s="11">
        <f t="shared" si="29"/>
        <v>708151.073616049</v>
      </c>
      <c r="J186" s="10"/>
      <c r="K186" s="12">
        <f t="shared" si="20"/>
        <v>0.5616368307829123</v>
      </c>
      <c r="L186" s="12">
        <f t="shared" si="21"/>
        <v>0.43836316921708773</v>
      </c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6"/>
    </row>
    <row r="187" spans="2:112" ht="12.75">
      <c r="B187" s="10">
        <f t="shared" si="22"/>
        <v>172</v>
      </c>
      <c r="C187" s="10">
        <f t="shared" si="23"/>
        <v>10</v>
      </c>
      <c r="D187" s="10" t="str">
        <f t="shared" si="24"/>
        <v>říjen</v>
      </c>
      <c r="E187" s="10">
        <f t="shared" si="25"/>
        <v>2023</v>
      </c>
      <c r="F187" s="11">
        <f t="shared" si="26"/>
        <v>5503.470315897613</v>
      </c>
      <c r="G187" s="11">
        <f t="shared" si="27"/>
        <v>3080.457170229813</v>
      </c>
      <c r="H187" s="11">
        <f t="shared" si="28"/>
        <v>2423.0131456677996</v>
      </c>
      <c r="I187" s="11">
        <f t="shared" si="29"/>
        <v>705728.0604703812</v>
      </c>
      <c r="J187" s="10"/>
      <c r="K187" s="12">
        <f t="shared" si="20"/>
        <v>0.559729950996818</v>
      </c>
      <c r="L187" s="12">
        <f t="shared" si="21"/>
        <v>0.440270049003182</v>
      </c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6"/>
    </row>
    <row r="188" spans="2:112" ht="12.75">
      <c r="B188" s="10">
        <f t="shared" si="22"/>
        <v>173</v>
      </c>
      <c r="C188" s="10">
        <f t="shared" si="23"/>
        <v>11</v>
      </c>
      <c r="D188" s="10" t="str">
        <f t="shared" si="24"/>
        <v>listopad</v>
      </c>
      <c r="E188" s="10">
        <f t="shared" si="25"/>
        <v>2023</v>
      </c>
      <c r="F188" s="11">
        <f t="shared" si="26"/>
        <v>5503.470315897613</v>
      </c>
      <c r="G188" s="11">
        <f t="shared" si="27"/>
        <v>3069.917063046158</v>
      </c>
      <c r="H188" s="11">
        <f t="shared" si="28"/>
        <v>2433.5532528514545</v>
      </c>
      <c r="I188" s="11">
        <f t="shared" si="29"/>
        <v>703294.5072175297</v>
      </c>
      <c r="J188" s="10"/>
      <c r="K188" s="12">
        <f t="shared" si="20"/>
        <v>0.5578147762836542</v>
      </c>
      <c r="L188" s="12">
        <f t="shared" si="21"/>
        <v>0.44218522371634583</v>
      </c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6"/>
    </row>
    <row r="189" spans="2:112" ht="12.75">
      <c r="B189" s="10">
        <f t="shared" si="22"/>
        <v>174</v>
      </c>
      <c r="C189" s="10">
        <f t="shared" si="23"/>
        <v>12</v>
      </c>
      <c r="D189" s="10" t="str">
        <f t="shared" si="24"/>
        <v>prosinec</v>
      </c>
      <c r="E189" s="10">
        <f t="shared" si="25"/>
        <v>2023</v>
      </c>
      <c r="F189" s="11">
        <f t="shared" si="26"/>
        <v>5503.470315897613</v>
      </c>
      <c r="G189" s="11">
        <f t="shared" si="27"/>
        <v>3059.3311063962537</v>
      </c>
      <c r="H189" s="11">
        <f t="shared" si="28"/>
        <v>2444.139209501359</v>
      </c>
      <c r="I189" s="11">
        <f t="shared" si="29"/>
        <v>700850.3680080284</v>
      </c>
      <c r="J189" s="10"/>
      <c r="K189" s="12">
        <f t="shared" si="20"/>
        <v>0.5558912705604879</v>
      </c>
      <c r="L189" s="12">
        <f t="shared" si="21"/>
        <v>0.4441087294395121</v>
      </c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6"/>
    </row>
    <row r="190" spans="2:112" ht="12.75">
      <c r="B190" s="10">
        <f t="shared" si="22"/>
        <v>175</v>
      </c>
      <c r="C190" s="10">
        <f t="shared" si="23"/>
        <v>1</v>
      </c>
      <c r="D190" s="10" t="str">
        <f t="shared" si="24"/>
        <v>leden</v>
      </c>
      <c r="E190" s="10">
        <f t="shared" si="25"/>
        <v>2024</v>
      </c>
      <c r="F190" s="11">
        <f t="shared" si="26"/>
        <v>5503.470315897613</v>
      </c>
      <c r="G190" s="11">
        <f t="shared" si="27"/>
        <v>3048.6991008349232</v>
      </c>
      <c r="H190" s="11">
        <f t="shared" si="28"/>
        <v>2454.7712150626894</v>
      </c>
      <c r="I190" s="11">
        <f t="shared" si="29"/>
        <v>698395.5967929657</v>
      </c>
      <c r="J190" s="10"/>
      <c r="K190" s="12">
        <f t="shared" si="20"/>
        <v>0.5539593975874261</v>
      </c>
      <c r="L190" s="12">
        <f t="shared" si="21"/>
        <v>0.4460406024125739</v>
      </c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6"/>
    </row>
    <row r="191" spans="2:112" ht="12.75">
      <c r="B191" s="10">
        <f t="shared" si="22"/>
        <v>176</v>
      </c>
      <c r="C191" s="10">
        <f t="shared" si="23"/>
        <v>2</v>
      </c>
      <c r="D191" s="10" t="str">
        <f t="shared" si="24"/>
        <v>únor</v>
      </c>
      <c r="E191" s="10">
        <f t="shared" si="25"/>
        <v>2024</v>
      </c>
      <c r="F191" s="11">
        <f t="shared" si="26"/>
        <v>5503.470315897613</v>
      </c>
      <c r="G191" s="11">
        <f t="shared" si="27"/>
        <v>3038.0208460494005</v>
      </c>
      <c r="H191" s="11">
        <f t="shared" si="28"/>
        <v>2465.449469848212</v>
      </c>
      <c r="I191" s="11">
        <f t="shared" si="29"/>
        <v>695930.1473231175</v>
      </c>
      <c r="J191" s="10"/>
      <c r="K191" s="12">
        <f t="shared" si="20"/>
        <v>0.5520191209669314</v>
      </c>
      <c r="L191" s="12">
        <f t="shared" si="21"/>
        <v>0.4479808790330686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6"/>
    </row>
    <row r="192" spans="2:112" ht="12.75">
      <c r="B192" s="10">
        <f t="shared" si="22"/>
        <v>177</v>
      </c>
      <c r="C192" s="10">
        <f t="shared" si="23"/>
        <v>3</v>
      </c>
      <c r="D192" s="10" t="str">
        <f t="shared" si="24"/>
        <v>březen</v>
      </c>
      <c r="E192" s="10">
        <f t="shared" si="25"/>
        <v>2024</v>
      </c>
      <c r="F192" s="11">
        <f t="shared" si="26"/>
        <v>5503.470315897613</v>
      </c>
      <c r="G192" s="11">
        <f t="shared" si="27"/>
        <v>3027.2961408555607</v>
      </c>
      <c r="H192" s="11">
        <f t="shared" si="28"/>
        <v>2476.174175042052</v>
      </c>
      <c r="I192" s="11">
        <f t="shared" si="29"/>
        <v>693453.9731480754</v>
      </c>
      <c r="J192" s="10"/>
      <c r="K192" s="12">
        <f t="shared" si="20"/>
        <v>0.5500704041431376</v>
      </c>
      <c r="L192" s="12">
        <f t="shared" si="21"/>
        <v>0.44992959585686243</v>
      </c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6"/>
    </row>
    <row r="193" spans="2:112" ht="12.75">
      <c r="B193" s="10">
        <f t="shared" si="22"/>
        <v>178</v>
      </c>
      <c r="C193" s="10">
        <f t="shared" si="23"/>
        <v>4</v>
      </c>
      <c r="D193" s="10" t="str">
        <f t="shared" si="24"/>
        <v>duben</v>
      </c>
      <c r="E193" s="10">
        <f t="shared" si="25"/>
        <v>2024</v>
      </c>
      <c r="F193" s="11">
        <f t="shared" si="26"/>
        <v>5503.470315897613</v>
      </c>
      <c r="G193" s="11">
        <f t="shared" si="27"/>
        <v>3016.524783194128</v>
      </c>
      <c r="H193" s="11">
        <f t="shared" si="28"/>
        <v>2486.945532703485</v>
      </c>
      <c r="I193" s="11">
        <f t="shared" si="29"/>
        <v>690967.0276153719</v>
      </c>
      <c r="J193" s="10"/>
      <c r="K193" s="12">
        <f t="shared" si="20"/>
        <v>0.5481132104011602</v>
      </c>
      <c r="L193" s="12">
        <f t="shared" si="21"/>
        <v>0.45188678959883977</v>
      </c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6"/>
    </row>
    <row r="194" spans="2:112" ht="12.75">
      <c r="B194" s="10">
        <f t="shared" si="22"/>
        <v>179</v>
      </c>
      <c r="C194" s="10">
        <f t="shared" si="23"/>
        <v>5</v>
      </c>
      <c r="D194" s="10" t="str">
        <f t="shared" si="24"/>
        <v>květen</v>
      </c>
      <c r="E194" s="10">
        <f t="shared" si="25"/>
        <v>2024</v>
      </c>
      <c r="F194" s="11">
        <f t="shared" si="26"/>
        <v>5503.470315897613</v>
      </c>
      <c r="G194" s="11">
        <f t="shared" si="27"/>
        <v>3005.7065701268675</v>
      </c>
      <c r="H194" s="11">
        <f t="shared" si="28"/>
        <v>2497.763745770745</v>
      </c>
      <c r="I194" s="11">
        <f t="shared" si="29"/>
        <v>688469.2638696011</v>
      </c>
      <c r="J194" s="10"/>
      <c r="K194" s="12">
        <f t="shared" si="20"/>
        <v>0.5461475028664052</v>
      </c>
      <c r="L194" s="12">
        <f t="shared" si="21"/>
        <v>0.45385249713359477</v>
      </c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6"/>
    </row>
    <row r="195" spans="2:112" ht="12.75">
      <c r="B195" s="10">
        <f t="shared" si="22"/>
        <v>180</v>
      </c>
      <c r="C195" s="10">
        <f t="shared" si="23"/>
        <v>6</v>
      </c>
      <c r="D195" s="10" t="str">
        <f t="shared" si="24"/>
        <v>červen</v>
      </c>
      <c r="E195" s="10">
        <f t="shared" si="25"/>
        <v>2024</v>
      </c>
      <c r="F195" s="11">
        <f t="shared" si="26"/>
        <v>5503.470315897613</v>
      </c>
      <c r="G195" s="11">
        <f t="shared" si="27"/>
        <v>2994.841297832764</v>
      </c>
      <c r="H195" s="11">
        <f t="shared" si="28"/>
        <v>2508.6290180648484</v>
      </c>
      <c r="I195" s="11">
        <f t="shared" si="29"/>
        <v>685960.6348515362</v>
      </c>
      <c r="J195" s="10"/>
      <c r="K195" s="12">
        <f t="shared" si="20"/>
        <v>0.5441732445038739</v>
      </c>
      <c r="L195" s="12">
        <f t="shared" si="21"/>
        <v>0.45582675549612606</v>
      </c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6"/>
    </row>
    <row r="196" spans="2:112" ht="12.75">
      <c r="B196" s="10">
        <f t="shared" si="22"/>
        <v>181</v>
      </c>
      <c r="C196" s="10">
        <f t="shared" si="23"/>
        <v>7</v>
      </c>
      <c r="D196" s="10" t="str">
        <f t="shared" si="24"/>
        <v>červenec</v>
      </c>
      <c r="E196" s="10">
        <f t="shared" si="25"/>
        <v>2024</v>
      </c>
      <c r="F196" s="11">
        <f t="shared" si="26"/>
        <v>5503.470315897613</v>
      </c>
      <c r="G196" s="11">
        <f t="shared" si="27"/>
        <v>2983.9287616041825</v>
      </c>
      <c r="H196" s="11">
        <f t="shared" si="28"/>
        <v>2519.54155429343</v>
      </c>
      <c r="I196" s="11">
        <f t="shared" si="29"/>
        <v>683441.0932972428</v>
      </c>
      <c r="J196" s="10"/>
      <c r="K196" s="12">
        <f t="shared" si="20"/>
        <v>0.5421903981174659</v>
      </c>
      <c r="L196" s="12">
        <f t="shared" si="21"/>
        <v>0.45780960188253406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6"/>
    </row>
    <row r="197" spans="2:112" ht="12.75">
      <c r="B197" s="10">
        <f t="shared" si="22"/>
        <v>182</v>
      </c>
      <c r="C197" s="10">
        <f t="shared" si="23"/>
        <v>8</v>
      </c>
      <c r="D197" s="10" t="str">
        <f t="shared" si="24"/>
        <v>srpen</v>
      </c>
      <c r="E197" s="10">
        <f t="shared" si="25"/>
        <v>2024</v>
      </c>
      <c r="F197" s="11">
        <f t="shared" si="26"/>
        <v>5503.470315897613</v>
      </c>
      <c r="G197" s="11">
        <f t="shared" si="27"/>
        <v>2972.968755843006</v>
      </c>
      <c r="H197" s="11">
        <f t="shared" si="28"/>
        <v>2530.5015600546067</v>
      </c>
      <c r="I197" s="11">
        <f t="shared" si="29"/>
        <v>680910.5917371882</v>
      </c>
      <c r="J197" s="10"/>
      <c r="K197" s="12">
        <f t="shared" si="20"/>
        <v>0.5401989263492769</v>
      </c>
      <c r="L197" s="12">
        <f t="shared" si="21"/>
        <v>0.4598010736507231</v>
      </c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6"/>
    </row>
    <row r="198" spans="2:112" ht="12.75">
      <c r="B198" s="10">
        <f t="shared" si="22"/>
        <v>183</v>
      </c>
      <c r="C198" s="10">
        <f t="shared" si="23"/>
        <v>9</v>
      </c>
      <c r="D198" s="10" t="str">
        <f t="shared" si="24"/>
        <v>září</v>
      </c>
      <c r="E198" s="10">
        <f t="shared" si="25"/>
        <v>2024</v>
      </c>
      <c r="F198" s="11">
        <f t="shared" si="26"/>
        <v>5503.470315897613</v>
      </c>
      <c r="G198" s="11">
        <f t="shared" si="27"/>
        <v>2961.961074056768</v>
      </c>
      <c r="H198" s="11">
        <f t="shared" si="28"/>
        <v>2541.5092418408444</v>
      </c>
      <c r="I198" s="11">
        <f t="shared" si="29"/>
        <v>678369.0824953474</v>
      </c>
      <c r="J198" s="10"/>
      <c r="K198" s="12">
        <f t="shared" si="20"/>
        <v>0.5381987916788962</v>
      </c>
      <c r="L198" s="12">
        <f t="shared" si="21"/>
        <v>0.46180120832110383</v>
      </c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6"/>
    </row>
    <row r="199" spans="2:112" ht="12.75">
      <c r="B199" s="10">
        <f t="shared" si="22"/>
        <v>184</v>
      </c>
      <c r="C199" s="10">
        <f t="shared" si="23"/>
        <v>10</v>
      </c>
      <c r="D199" s="10" t="str">
        <f t="shared" si="24"/>
        <v>říjen</v>
      </c>
      <c r="E199" s="10">
        <f t="shared" si="25"/>
        <v>2024</v>
      </c>
      <c r="F199" s="11">
        <f t="shared" si="26"/>
        <v>5503.470315897613</v>
      </c>
      <c r="G199" s="11">
        <f t="shared" si="27"/>
        <v>2950.905508854761</v>
      </c>
      <c r="H199" s="11">
        <f t="shared" si="28"/>
        <v>2552.5648070428515</v>
      </c>
      <c r="I199" s="11">
        <f t="shared" si="29"/>
        <v>675816.5176883045</v>
      </c>
      <c r="J199" s="10"/>
      <c r="K199" s="12">
        <f t="shared" si="20"/>
        <v>0.5361899564226995</v>
      </c>
      <c r="L199" s="12">
        <f t="shared" si="21"/>
        <v>0.4638100435773005</v>
      </c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6"/>
    </row>
    <row r="200" spans="2:112" ht="12.75">
      <c r="B200" s="10">
        <f t="shared" si="22"/>
        <v>185</v>
      </c>
      <c r="C200" s="10">
        <f t="shared" si="23"/>
        <v>11</v>
      </c>
      <c r="D200" s="10" t="str">
        <f t="shared" si="24"/>
        <v>listopad</v>
      </c>
      <c r="E200" s="10">
        <f t="shared" si="25"/>
        <v>2024</v>
      </c>
      <c r="F200" s="11">
        <f t="shared" si="26"/>
        <v>5503.470315897613</v>
      </c>
      <c r="G200" s="11">
        <f t="shared" si="27"/>
        <v>2939.801851944124</v>
      </c>
      <c r="H200" s="11">
        <f t="shared" si="28"/>
        <v>2563.6684639534888</v>
      </c>
      <c r="I200" s="11">
        <f t="shared" si="29"/>
        <v>673252.849224351</v>
      </c>
      <c r="J200" s="10"/>
      <c r="K200" s="12">
        <f t="shared" si="20"/>
        <v>0.534172382733138</v>
      </c>
      <c r="L200" s="12">
        <f t="shared" si="21"/>
        <v>0.46582761726686195</v>
      </c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6"/>
    </row>
    <row r="201" spans="2:112" ht="12.75">
      <c r="B201" s="10">
        <f t="shared" si="22"/>
        <v>186</v>
      </c>
      <c r="C201" s="10">
        <f t="shared" si="23"/>
        <v>12</v>
      </c>
      <c r="D201" s="10" t="str">
        <f t="shared" si="24"/>
        <v>prosinec</v>
      </c>
      <c r="E201" s="10">
        <f t="shared" si="25"/>
        <v>2024</v>
      </c>
      <c r="F201" s="11">
        <f t="shared" si="26"/>
        <v>5503.470315897613</v>
      </c>
      <c r="G201" s="11">
        <f t="shared" si="27"/>
        <v>2928.649894125927</v>
      </c>
      <c r="H201" s="11">
        <f t="shared" si="28"/>
        <v>2574.8204217716857</v>
      </c>
      <c r="I201" s="11">
        <f t="shared" si="29"/>
        <v>670678.0288025793</v>
      </c>
      <c r="J201" s="10"/>
      <c r="K201" s="12">
        <f t="shared" si="20"/>
        <v>0.5321460325980274</v>
      </c>
      <c r="L201" s="12">
        <f t="shared" si="21"/>
        <v>0.4678539674019726</v>
      </c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6"/>
    </row>
    <row r="202" spans="2:112" ht="12.75">
      <c r="B202" s="10">
        <f t="shared" si="22"/>
        <v>187</v>
      </c>
      <c r="C202" s="10">
        <f t="shared" si="23"/>
        <v>1</v>
      </c>
      <c r="D202" s="10" t="str">
        <f t="shared" si="24"/>
        <v>leden</v>
      </c>
      <c r="E202" s="10">
        <f t="shared" si="25"/>
        <v>2025</v>
      </c>
      <c r="F202" s="11">
        <f t="shared" si="26"/>
        <v>5503.470315897613</v>
      </c>
      <c r="G202" s="11">
        <f t="shared" si="27"/>
        <v>2917.4494252912195</v>
      </c>
      <c r="H202" s="11">
        <f t="shared" si="28"/>
        <v>2586.020890606393</v>
      </c>
      <c r="I202" s="11">
        <f t="shared" si="29"/>
        <v>668092.0079119728</v>
      </c>
      <c r="J202" s="10"/>
      <c r="K202" s="12">
        <f t="shared" si="20"/>
        <v>0.5301108678398286</v>
      </c>
      <c r="L202" s="12">
        <f t="shared" si="21"/>
        <v>0.46988913216017136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6"/>
    </row>
    <row r="203" spans="2:112" ht="12.75">
      <c r="B203" s="10">
        <f t="shared" si="22"/>
        <v>188</v>
      </c>
      <c r="C203" s="10">
        <f t="shared" si="23"/>
        <v>2</v>
      </c>
      <c r="D203" s="10" t="str">
        <f t="shared" si="24"/>
        <v>únor</v>
      </c>
      <c r="E203" s="10">
        <f t="shared" si="25"/>
        <v>2025</v>
      </c>
      <c r="F203" s="11">
        <f t="shared" si="26"/>
        <v>5503.470315897613</v>
      </c>
      <c r="G203" s="11">
        <f t="shared" si="27"/>
        <v>2906.200234417082</v>
      </c>
      <c r="H203" s="11">
        <f t="shared" si="28"/>
        <v>2597.2700814805307</v>
      </c>
      <c r="I203" s="11">
        <f t="shared" si="29"/>
        <v>665494.7378304923</v>
      </c>
      <c r="J203" s="10"/>
      <c r="K203" s="12">
        <f t="shared" si="20"/>
        <v>0.5280668501149319</v>
      </c>
      <c r="L203" s="12">
        <f t="shared" si="21"/>
        <v>0.47193314988506807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6"/>
    </row>
    <row r="204" spans="2:112" ht="12.75">
      <c r="B204" s="10">
        <f t="shared" si="22"/>
        <v>189</v>
      </c>
      <c r="C204" s="10">
        <f t="shared" si="23"/>
        <v>3</v>
      </c>
      <c r="D204" s="10" t="str">
        <f t="shared" si="24"/>
        <v>březen</v>
      </c>
      <c r="E204" s="10">
        <f t="shared" si="25"/>
        <v>2025</v>
      </c>
      <c r="F204" s="11">
        <f t="shared" si="26"/>
        <v>5503.470315897613</v>
      </c>
      <c r="G204" s="11">
        <f t="shared" si="27"/>
        <v>2894.9021095626413</v>
      </c>
      <c r="H204" s="11">
        <f t="shared" si="28"/>
        <v>2608.5682063349714</v>
      </c>
      <c r="I204" s="11">
        <f t="shared" si="29"/>
        <v>662886.1696241574</v>
      </c>
      <c r="J204" s="10"/>
      <c r="K204" s="12">
        <f t="shared" si="20"/>
        <v>0.5260139409129319</v>
      </c>
      <c r="L204" s="12">
        <f t="shared" si="21"/>
        <v>0.47398605908706815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6"/>
    </row>
    <row r="205" spans="2:112" ht="12.75">
      <c r="B205" s="10">
        <f t="shared" si="22"/>
        <v>190</v>
      </c>
      <c r="C205" s="10">
        <f t="shared" si="23"/>
        <v>4</v>
      </c>
      <c r="D205" s="10" t="str">
        <f t="shared" si="24"/>
        <v>duben</v>
      </c>
      <c r="E205" s="10">
        <f t="shared" si="25"/>
        <v>2025</v>
      </c>
      <c r="F205" s="11">
        <f t="shared" si="26"/>
        <v>5503.470315897613</v>
      </c>
      <c r="G205" s="11">
        <f t="shared" si="27"/>
        <v>2883.554837865084</v>
      </c>
      <c r="H205" s="11">
        <f t="shared" si="28"/>
        <v>2619.9154780325284</v>
      </c>
      <c r="I205" s="11">
        <f t="shared" si="29"/>
        <v>660266.2541461248</v>
      </c>
      <c r="J205" s="10"/>
      <c r="K205" s="12">
        <f t="shared" si="20"/>
        <v>0.5239521015559031</v>
      </c>
      <c r="L205" s="12">
        <f t="shared" si="21"/>
        <v>0.4760478984440969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6"/>
    </row>
    <row r="206" spans="2:112" ht="12.75">
      <c r="B206" s="10">
        <f t="shared" si="22"/>
        <v>191</v>
      </c>
      <c r="C206" s="10">
        <f t="shared" si="23"/>
        <v>5</v>
      </c>
      <c r="D206" s="10" t="str">
        <f t="shared" si="24"/>
        <v>květen</v>
      </c>
      <c r="E206" s="10">
        <f t="shared" si="25"/>
        <v>2025</v>
      </c>
      <c r="F206" s="11">
        <f t="shared" si="26"/>
        <v>5503.470315897613</v>
      </c>
      <c r="G206" s="11">
        <f t="shared" si="27"/>
        <v>2872.158205535643</v>
      </c>
      <c r="H206" s="11">
        <f t="shared" si="28"/>
        <v>2631.3121103619696</v>
      </c>
      <c r="I206" s="11">
        <f t="shared" si="29"/>
        <v>657634.9420357628</v>
      </c>
      <c r="J206" s="10"/>
      <c r="K206" s="12">
        <f t="shared" si="20"/>
        <v>0.5218812931976714</v>
      </c>
      <c r="L206" s="12">
        <f t="shared" si="21"/>
        <v>0.4781187068023286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6"/>
    </row>
    <row r="207" spans="2:112" ht="12.75">
      <c r="B207" s="10">
        <f t="shared" si="22"/>
        <v>192</v>
      </c>
      <c r="C207" s="10">
        <f t="shared" si="23"/>
        <v>6</v>
      </c>
      <c r="D207" s="10" t="str">
        <f t="shared" si="24"/>
        <v>červen</v>
      </c>
      <c r="E207" s="10">
        <f t="shared" si="25"/>
        <v>2025</v>
      </c>
      <c r="F207" s="11">
        <f t="shared" si="26"/>
        <v>5503.470315897613</v>
      </c>
      <c r="G207" s="11">
        <f t="shared" si="27"/>
        <v>2860.711997855568</v>
      </c>
      <c r="H207" s="11">
        <f t="shared" si="28"/>
        <v>2642.7583180420447</v>
      </c>
      <c r="I207" s="11">
        <f t="shared" si="29"/>
        <v>654992.1837177208</v>
      </c>
      <c r="J207" s="10"/>
      <c r="K207" s="12">
        <f t="shared" si="20"/>
        <v>0.5198014768230811</v>
      </c>
      <c r="L207" s="12">
        <f t="shared" si="21"/>
        <v>0.4801985231769189</v>
      </c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6"/>
    </row>
    <row r="208" spans="2:112" ht="12.75">
      <c r="B208" s="10">
        <f t="shared" si="22"/>
        <v>193</v>
      </c>
      <c r="C208" s="10">
        <f t="shared" si="23"/>
        <v>7</v>
      </c>
      <c r="D208" s="10" t="str">
        <f t="shared" si="24"/>
        <v>červenec</v>
      </c>
      <c r="E208" s="10">
        <f t="shared" si="25"/>
        <v>2025</v>
      </c>
      <c r="F208" s="11">
        <f t="shared" si="26"/>
        <v>5503.470315897613</v>
      </c>
      <c r="G208" s="11">
        <f t="shared" si="27"/>
        <v>2849.2159991720855</v>
      </c>
      <c r="H208" s="11">
        <f t="shared" si="28"/>
        <v>2654.254316725527</v>
      </c>
      <c r="I208" s="11">
        <f t="shared" si="29"/>
        <v>652337.9294009953</v>
      </c>
      <c r="J208" s="10"/>
      <c r="K208" s="12">
        <f aca="true" t="shared" si="30" ref="K208:K271">IF(B208="","",G208/F208)</f>
        <v>0.5177126132472616</v>
      </c>
      <c r="L208" s="12">
        <f aca="true" t="shared" si="31" ref="L208:L271">IF(B208="","",SUM(1,-K208))</f>
        <v>0.4822873867527384</v>
      </c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6"/>
    </row>
    <row r="209" spans="2:112" ht="12.75">
      <c r="B209" s="10">
        <f aca="true" t="shared" si="32" ref="B209:B272">IF(B208&lt;Splatka_D,SUM(B208,1),"")</f>
        <v>194</v>
      </c>
      <c r="C209" s="10">
        <f aca="true" t="shared" si="33" ref="C209:C272">IF(B209="","",IF(C208=12,1,SUM(C208,1)))</f>
        <v>8</v>
      </c>
      <c r="D209" s="10" t="str">
        <f aca="true" t="shared" si="34" ref="D209:D272">IF(B209="","",VLOOKUP(C209,Mesice_1,2,0))</f>
        <v>srpen</v>
      </c>
      <c r="E209" s="10">
        <f aca="true" t="shared" si="35" ref="E209:E272">IF(B209="","",IF(C209=1,SUM(E208,1),E208))</f>
        <v>2025</v>
      </c>
      <c r="F209" s="11">
        <f aca="true" t="shared" si="36" ref="F209:F272">IF(B209="","",Splatka_V)</f>
        <v>5503.470315897613</v>
      </c>
      <c r="G209" s="11">
        <f aca="true" t="shared" si="37" ref="G209:G272">IF(B209="","",I208*Urok_M*0.01*(1/12))</f>
        <v>2837.6699928943294</v>
      </c>
      <c r="H209" s="11">
        <f aca="true" t="shared" si="38" ref="H209:H272">IF(B209="","",SUM(F209,-G209))</f>
        <v>2665.800323003283</v>
      </c>
      <c r="I209" s="11">
        <f aca="true" t="shared" si="39" ref="I209:I272">IF(B209="","",SUM(I208,-H209))</f>
        <v>649672.1290779919</v>
      </c>
      <c r="J209" s="10"/>
      <c r="K209" s="12">
        <f t="shared" si="30"/>
        <v>0.5156146631148872</v>
      </c>
      <c r="L209" s="12">
        <f t="shared" si="31"/>
        <v>0.48438533688511276</v>
      </c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6"/>
    </row>
    <row r="210" spans="2:112" ht="12.75">
      <c r="B210" s="10">
        <f t="shared" si="32"/>
        <v>195</v>
      </c>
      <c r="C210" s="10">
        <f t="shared" si="33"/>
        <v>9</v>
      </c>
      <c r="D210" s="10" t="str">
        <f t="shared" si="34"/>
        <v>září</v>
      </c>
      <c r="E210" s="10">
        <f t="shared" si="35"/>
        <v>2025</v>
      </c>
      <c r="F210" s="11">
        <f t="shared" si="36"/>
        <v>5503.470315897613</v>
      </c>
      <c r="G210" s="11">
        <f t="shared" si="37"/>
        <v>2826.0737614892646</v>
      </c>
      <c r="H210" s="11">
        <f t="shared" si="38"/>
        <v>2677.396554408348</v>
      </c>
      <c r="I210" s="11">
        <f t="shared" si="39"/>
        <v>646994.7325235836</v>
      </c>
      <c r="J210" s="10"/>
      <c r="K210" s="12">
        <f t="shared" si="30"/>
        <v>0.5135075868994369</v>
      </c>
      <c r="L210" s="12">
        <f t="shared" si="31"/>
        <v>0.4864924131005631</v>
      </c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6"/>
    </row>
    <row r="211" spans="2:112" ht="12.75">
      <c r="B211" s="10">
        <f t="shared" si="32"/>
        <v>196</v>
      </c>
      <c r="C211" s="10">
        <f t="shared" si="33"/>
        <v>10</v>
      </c>
      <c r="D211" s="10" t="str">
        <f t="shared" si="34"/>
        <v>říjen</v>
      </c>
      <c r="E211" s="10">
        <f t="shared" si="35"/>
        <v>2025</v>
      </c>
      <c r="F211" s="11">
        <f t="shared" si="36"/>
        <v>5503.470315897613</v>
      </c>
      <c r="G211" s="11">
        <f t="shared" si="37"/>
        <v>2814.4270864775885</v>
      </c>
      <c r="H211" s="11">
        <f t="shared" si="38"/>
        <v>2689.043229420024</v>
      </c>
      <c r="I211" s="11">
        <f t="shared" si="39"/>
        <v>644305.6892941636</v>
      </c>
      <c r="J211" s="10"/>
      <c r="K211" s="12">
        <f t="shared" si="30"/>
        <v>0.5113913449024494</v>
      </c>
      <c r="L211" s="12">
        <f t="shared" si="31"/>
        <v>0.4886086550975506</v>
      </c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6"/>
    </row>
    <row r="212" spans="2:112" ht="12.75">
      <c r="B212" s="10">
        <f t="shared" si="32"/>
        <v>197</v>
      </c>
      <c r="C212" s="10">
        <f t="shared" si="33"/>
        <v>11</v>
      </c>
      <c r="D212" s="10" t="str">
        <f t="shared" si="34"/>
        <v>listopad</v>
      </c>
      <c r="E212" s="10">
        <f t="shared" si="35"/>
        <v>2025</v>
      </c>
      <c r="F212" s="11">
        <f t="shared" si="36"/>
        <v>5503.470315897613</v>
      </c>
      <c r="G212" s="11">
        <f t="shared" si="37"/>
        <v>2802.7297484296114</v>
      </c>
      <c r="H212" s="11">
        <f t="shared" si="38"/>
        <v>2700.7405674680012</v>
      </c>
      <c r="I212" s="11">
        <f t="shared" si="39"/>
        <v>641604.9487266956</v>
      </c>
      <c r="J212" s="10"/>
      <c r="K212" s="12">
        <f t="shared" si="30"/>
        <v>0.5092658972527752</v>
      </c>
      <c r="L212" s="12">
        <f t="shared" si="31"/>
        <v>0.49073410274722484</v>
      </c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6"/>
    </row>
    <row r="213" spans="2:112" ht="12.75">
      <c r="B213" s="10">
        <f t="shared" si="32"/>
        <v>198</v>
      </c>
      <c r="C213" s="10">
        <f t="shared" si="33"/>
        <v>12</v>
      </c>
      <c r="D213" s="10" t="str">
        <f t="shared" si="34"/>
        <v>prosinec</v>
      </c>
      <c r="E213" s="10">
        <f t="shared" si="35"/>
        <v>2025</v>
      </c>
      <c r="F213" s="11">
        <f t="shared" si="36"/>
        <v>5503.470315897613</v>
      </c>
      <c r="G213" s="11">
        <f t="shared" si="37"/>
        <v>2790.9815269611263</v>
      </c>
      <c r="H213" s="11">
        <f t="shared" si="38"/>
        <v>2712.4887889364863</v>
      </c>
      <c r="I213" s="11">
        <f t="shared" si="39"/>
        <v>638892.4599377591</v>
      </c>
      <c r="J213" s="10"/>
      <c r="K213" s="12">
        <f t="shared" si="30"/>
        <v>0.5071312039058248</v>
      </c>
      <c r="L213" s="12">
        <f t="shared" si="31"/>
        <v>0.4928687960941752</v>
      </c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6"/>
    </row>
    <row r="214" spans="2:112" ht="12.75">
      <c r="B214" s="10">
        <f t="shared" si="32"/>
        <v>199</v>
      </c>
      <c r="C214" s="10">
        <f t="shared" si="33"/>
        <v>1</v>
      </c>
      <c r="D214" s="10" t="str">
        <f t="shared" si="34"/>
        <v>leden</v>
      </c>
      <c r="E214" s="10">
        <f t="shared" si="35"/>
        <v>2026</v>
      </c>
      <c r="F214" s="11">
        <f t="shared" si="36"/>
        <v>5503.470315897613</v>
      </c>
      <c r="G214" s="11">
        <f t="shared" si="37"/>
        <v>2779.182200729252</v>
      </c>
      <c r="H214" s="11">
        <f t="shared" si="38"/>
        <v>2724.2881151683605</v>
      </c>
      <c r="I214" s="11">
        <f t="shared" si="39"/>
        <v>636168.1718225908</v>
      </c>
      <c r="J214" s="10"/>
      <c r="K214" s="12">
        <f t="shared" si="30"/>
        <v>0.5049872246428151</v>
      </c>
      <c r="L214" s="12">
        <f t="shared" si="31"/>
        <v>0.4950127753571849</v>
      </c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6"/>
    </row>
    <row r="215" spans="2:112" ht="12.75">
      <c r="B215" s="10">
        <f t="shared" si="32"/>
        <v>200</v>
      </c>
      <c r="C215" s="10">
        <f t="shared" si="33"/>
        <v>2</v>
      </c>
      <c r="D215" s="10" t="str">
        <f t="shared" si="34"/>
        <v>únor</v>
      </c>
      <c r="E215" s="10">
        <f t="shared" si="35"/>
        <v>2026</v>
      </c>
      <c r="F215" s="11">
        <f t="shared" si="36"/>
        <v>5503.470315897613</v>
      </c>
      <c r="G215" s="11">
        <f t="shared" si="37"/>
        <v>2767.33154742827</v>
      </c>
      <c r="H215" s="11">
        <f t="shared" si="38"/>
        <v>2736.1387684693427</v>
      </c>
      <c r="I215" s="11">
        <f t="shared" si="39"/>
        <v>633432.0330541214</v>
      </c>
      <c r="J215" s="10"/>
      <c r="K215" s="12">
        <f t="shared" si="30"/>
        <v>0.5028339190700113</v>
      </c>
      <c r="L215" s="12">
        <f t="shared" si="31"/>
        <v>0.4971660809299887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6"/>
    </row>
    <row r="216" spans="2:112" ht="12.75">
      <c r="B216" s="10">
        <f t="shared" si="32"/>
        <v>201</v>
      </c>
      <c r="C216" s="10">
        <f t="shared" si="33"/>
        <v>3</v>
      </c>
      <c r="D216" s="10" t="str">
        <f t="shared" si="34"/>
        <v>březen</v>
      </c>
      <c r="E216" s="10">
        <f t="shared" si="35"/>
        <v>2026</v>
      </c>
      <c r="F216" s="11">
        <f t="shared" si="36"/>
        <v>5503.470315897613</v>
      </c>
      <c r="G216" s="11">
        <f t="shared" si="37"/>
        <v>2755.4293437854285</v>
      </c>
      <c r="H216" s="11">
        <f t="shared" si="38"/>
        <v>2748.040972112184</v>
      </c>
      <c r="I216" s="11">
        <f t="shared" si="39"/>
        <v>630683.9920820092</v>
      </c>
      <c r="J216" s="10"/>
      <c r="K216" s="12">
        <f t="shared" si="30"/>
        <v>0.5006712466179659</v>
      </c>
      <c r="L216" s="12">
        <f t="shared" si="31"/>
        <v>0.4993287533820341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6"/>
    </row>
    <row r="217" spans="2:112" ht="12.75">
      <c r="B217" s="10">
        <f t="shared" si="32"/>
        <v>202</v>
      </c>
      <c r="C217" s="10">
        <f t="shared" si="33"/>
        <v>4</v>
      </c>
      <c r="D217" s="10" t="str">
        <f t="shared" si="34"/>
        <v>duben</v>
      </c>
      <c r="E217" s="10">
        <f t="shared" si="35"/>
        <v>2026</v>
      </c>
      <c r="F217" s="11">
        <f t="shared" si="36"/>
        <v>5503.470315897613</v>
      </c>
      <c r="G217" s="11">
        <f t="shared" si="37"/>
        <v>2743.47536555674</v>
      </c>
      <c r="H217" s="11">
        <f t="shared" si="38"/>
        <v>2759.9949503408725</v>
      </c>
      <c r="I217" s="11">
        <f t="shared" si="39"/>
        <v>627923.9971316684</v>
      </c>
      <c r="J217" s="10"/>
      <c r="K217" s="12">
        <f t="shared" si="30"/>
        <v>0.49849916654075405</v>
      </c>
      <c r="L217" s="12">
        <f t="shared" si="31"/>
        <v>0.5015008334592459</v>
      </c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6"/>
    </row>
    <row r="218" spans="2:112" ht="12.75">
      <c r="B218" s="10">
        <f t="shared" si="32"/>
        <v>203</v>
      </c>
      <c r="C218" s="10">
        <f t="shared" si="33"/>
        <v>5</v>
      </c>
      <c r="D218" s="10" t="str">
        <f t="shared" si="34"/>
        <v>květen</v>
      </c>
      <c r="E218" s="10">
        <f t="shared" si="35"/>
        <v>2026</v>
      </c>
      <c r="F218" s="11">
        <f t="shared" si="36"/>
        <v>5503.470315897613</v>
      </c>
      <c r="G218" s="11">
        <f t="shared" si="37"/>
        <v>2731.469387522757</v>
      </c>
      <c r="H218" s="11">
        <f t="shared" si="38"/>
        <v>2772.0009283748554</v>
      </c>
      <c r="I218" s="11">
        <f t="shared" si="39"/>
        <v>625151.9962032936</v>
      </c>
      <c r="J218" s="10"/>
      <c r="K218" s="12">
        <f t="shared" si="30"/>
        <v>0.4963176379152063</v>
      </c>
      <c r="L218" s="12">
        <f t="shared" si="31"/>
        <v>0.5036823620847937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6"/>
    </row>
    <row r="219" spans="2:112" ht="12.75">
      <c r="B219" s="10">
        <f t="shared" si="32"/>
        <v>204</v>
      </c>
      <c r="C219" s="10">
        <f t="shared" si="33"/>
        <v>6</v>
      </c>
      <c r="D219" s="10" t="str">
        <f t="shared" si="34"/>
        <v>červen</v>
      </c>
      <c r="E219" s="10">
        <f t="shared" si="35"/>
        <v>2026</v>
      </c>
      <c r="F219" s="11">
        <f t="shared" si="36"/>
        <v>5503.470315897613</v>
      </c>
      <c r="G219" s="11">
        <f t="shared" si="37"/>
        <v>2719.4111834843266</v>
      </c>
      <c r="H219" s="11">
        <f t="shared" si="38"/>
        <v>2784.059132413286</v>
      </c>
      <c r="I219" s="11">
        <f t="shared" si="39"/>
        <v>622367.9370708803</v>
      </c>
      <c r="J219" s="10"/>
      <c r="K219" s="12">
        <f t="shared" si="30"/>
        <v>0.49412661964013743</v>
      </c>
      <c r="L219" s="12">
        <f t="shared" si="31"/>
        <v>0.5058733803598625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6"/>
    </row>
    <row r="220" spans="2:112" ht="12.75">
      <c r="B220" s="10">
        <f t="shared" si="32"/>
        <v>205</v>
      </c>
      <c r="C220" s="10">
        <f t="shared" si="33"/>
        <v>7</v>
      </c>
      <c r="D220" s="10" t="str">
        <f t="shared" si="34"/>
        <v>červenec</v>
      </c>
      <c r="E220" s="10">
        <f t="shared" si="35"/>
        <v>2026</v>
      </c>
      <c r="F220" s="11">
        <f t="shared" si="36"/>
        <v>5503.470315897613</v>
      </c>
      <c r="G220" s="11">
        <f t="shared" si="37"/>
        <v>2707.3005262583292</v>
      </c>
      <c r="H220" s="11">
        <f t="shared" si="38"/>
        <v>2796.1697896392834</v>
      </c>
      <c r="I220" s="11">
        <f t="shared" si="39"/>
        <v>619571.767281241</v>
      </c>
      <c r="J220" s="10"/>
      <c r="K220" s="12">
        <f t="shared" si="30"/>
        <v>0.4919260704355721</v>
      </c>
      <c r="L220" s="12">
        <f t="shared" si="31"/>
        <v>0.5080739295644279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6"/>
    </row>
    <row r="221" spans="2:112" ht="12.75">
      <c r="B221" s="10">
        <f t="shared" si="32"/>
        <v>206</v>
      </c>
      <c r="C221" s="10">
        <f t="shared" si="33"/>
        <v>8</v>
      </c>
      <c r="D221" s="10" t="str">
        <f t="shared" si="34"/>
        <v>srpen</v>
      </c>
      <c r="E221" s="10">
        <f t="shared" si="35"/>
        <v>2026</v>
      </c>
      <c r="F221" s="11">
        <f t="shared" si="36"/>
        <v>5503.470315897613</v>
      </c>
      <c r="G221" s="11">
        <f t="shared" si="37"/>
        <v>2695.1371876733983</v>
      </c>
      <c r="H221" s="11">
        <f t="shared" si="38"/>
        <v>2808.3331282242143</v>
      </c>
      <c r="I221" s="11">
        <f t="shared" si="39"/>
        <v>616763.4341530168</v>
      </c>
      <c r="J221" s="10"/>
      <c r="K221" s="12">
        <f t="shared" si="30"/>
        <v>0.48971594884196684</v>
      </c>
      <c r="L221" s="12">
        <f t="shared" si="31"/>
        <v>0.5102840511580331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6"/>
    </row>
    <row r="222" spans="2:112" ht="12.75">
      <c r="B222" s="10">
        <f t="shared" si="32"/>
        <v>207</v>
      </c>
      <c r="C222" s="10">
        <f t="shared" si="33"/>
        <v>9</v>
      </c>
      <c r="D222" s="10" t="str">
        <f t="shared" si="34"/>
        <v>září</v>
      </c>
      <c r="E222" s="10">
        <f t="shared" si="35"/>
        <v>2026</v>
      </c>
      <c r="F222" s="11">
        <f t="shared" si="36"/>
        <v>5503.470315897613</v>
      </c>
      <c r="G222" s="11">
        <f t="shared" si="37"/>
        <v>2682.9209385656227</v>
      </c>
      <c r="H222" s="11">
        <f t="shared" si="38"/>
        <v>2820.54937733199</v>
      </c>
      <c r="I222" s="11">
        <f t="shared" si="39"/>
        <v>613942.8847756848</v>
      </c>
      <c r="J222" s="10"/>
      <c r="K222" s="12">
        <f t="shared" si="30"/>
        <v>0.4874962132194293</v>
      </c>
      <c r="L222" s="12">
        <f t="shared" si="31"/>
        <v>0.5125037867805706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6"/>
    </row>
    <row r="223" spans="2:112" ht="12.75">
      <c r="B223" s="10">
        <f t="shared" si="32"/>
        <v>208</v>
      </c>
      <c r="C223" s="10">
        <f t="shared" si="33"/>
        <v>10</v>
      </c>
      <c r="D223" s="10" t="str">
        <f t="shared" si="34"/>
        <v>říjen</v>
      </c>
      <c r="E223" s="10">
        <f t="shared" si="35"/>
        <v>2026</v>
      </c>
      <c r="F223" s="11">
        <f t="shared" si="36"/>
        <v>5503.470315897613</v>
      </c>
      <c r="G223" s="11">
        <f t="shared" si="37"/>
        <v>2670.651548774229</v>
      </c>
      <c r="H223" s="11">
        <f t="shared" si="38"/>
        <v>2832.8187671233836</v>
      </c>
      <c r="I223" s="11">
        <f t="shared" si="39"/>
        <v>611110.0660085614</v>
      </c>
      <c r="J223" s="10"/>
      <c r="K223" s="12">
        <f t="shared" si="30"/>
        <v>0.4852668217469339</v>
      </c>
      <c r="L223" s="12">
        <f t="shared" si="31"/>
        <v>0.5147331782530661</v>
      </c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6"/>
    </row>
    <row r="224" spans="2:112" ht="12.75">
      <c r="B224" s="10">
        <f t="shared" si="32"/>
        <v>209</v>
      </c>
      <c r="C224" s="10">
        <f t="shared" si="33"/>
        <v>11</v>
      </c>
      <c r="D224" s="10" t="str">
        <f t="shared" si="34"/>
        <v>listopad</v>
      </c>
      <c r="E224" s="10">
        <f t="shared" si="35"/>
        <v>2026</v>
      </c>
      <c r="F224" s="11">
        <f t="shared" si="36"/>
        <v>5503.470315897613</v>
      </c>
      <c r="G224" s="11">
        <f t="shared" si="37"/>
        <v>2658.328787137242</v>
      </c>
      <c r="H224" s="11">
        <f t="shared" si="38"/>
        <v>2845.1415287603704</v>
      </c>
      <c r="I224" s="11">
        <f t="shared" si="39"/>
        <v>608264.9244798011</v>
      </c>
      <c r="J224" s="10"/>
      <c r="K224" s="12">
        <f t="shared" si="30"/>
        <v>0.4830277324215331</v>
      </c>
      <c r="L224" s="12">
        <f t="shared" si="31"/>
        <v>0.5169722675784669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6"/>
    </row>
    <row r="225" spans="2:112" ht="12.75">
      <c r="B225" s="10">
        <f t="shared" si="32"/>
        <v>210</v>
      </c>
      <c r="C225" s="10">
        <f t="shared" si="33"/>
        <v>12</v>
      </c>
      <c r="D225" s="10" t="str">
        <f t="shared" si="34"/>
        <v>prosinec</v>
      </c>
      <c r="E225" s="10">
        <f t="shared" si="35"/>
        <v>2026</v>
      </c>
      <c r="F225" s="11">
        <f t="shared" si="36"/>
        <v>5503.470315897613</v>
      </c>
      <c r="G225" s="11">
        <f t="shared" si="37"/>
        <v>2645.9524214871344</v>
      </c>
      <c r="H225" s="11">
        <f t="shared" si="38"/>
        <v>2857.517894410478</v>
      </c>
      <c r="I225" s="11">
        <f t="shared" si="39"/>
        <v>605407.4065853906</v>
      </c>
      <c r="J225" s="10"/>
      <c r="K225" s="12">
        <f t="shared" si="30"/>
        <v>0.4807789030575667</v>
      </c>
      <c r="L225" s="12">
        <f t="shared" si="31"/>
        <v>0.5192210969424333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6"/>
    </row>
    <row r="226" spans="2:112" ht="12.75">
      <c r="B226" s="10">
        <f t="shared" si="32"/>
        <v>211</v>
      </c>
      <c r="C226" s="10">
        <f t="shared" si="33"/>
        <v>1</v>
      </c>
      <c r="D226" s="10" t="str">
        <f t="shared" si="34"/>
        <v>leden</v>
      </c>
      <c r="E226" s="10">
        <f t="shared" si="35"/>
        <v>2027</v>
      </c>
      <c r="F226" s="11">
        <f t="shared" si="36"/>
        <v>5503.470315897613</v>
      </c>
      <c r="G226" s="11">
        <f t="shared" si="37"/>
        <v>2633.5222186464484</v>
      </c>
      <c r="H226" s="11">
        <f t="shared" si="38"/>
        <v>2869.948097251164</v>
      </c>
      <c r="I226" s="11">
        <f t="shared" si="39"/>
        <v>602537.4584881394</v>
      </c>
      <c r="J226" s="10"/>
      <c r="K226" s="12">
        <f t="shared" si="30"/>
        <v>0.47852029128586704</v>
      </c>
      <c r="L226" s="12">
        <f t="shared" si="31"/>
        <v>0.521479708714133</v>
      </c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6"/>
    </row>
    <row r="227" spans="2:112" ht="12.75">
      <c r="B227" s="10">
        <f t="shared" si="32"/>
        <v>212</v>
      </c>
      <c r="C227" s="10">
        <f t="shared" si="33"/>
        <v>2</v>
      </c>
      <c r="D227" s="10" t="str">
        <f t="shared" si="34"/>
        <v>únor</v>
      </c>
      <c r="E227" s="10">
        <f t="shared" si="35"/>
        <v>2027</v>
      </c>
      <c r="F227" s="11">
        <f t="shared" si="36"/>
        <v>5503.470315897613</v>
      </c>
      <c r="G227" s="11">
        <f t="shared" si="37"/>
        <v>2621.0379444234063</v>
      </c>
      <c r="H227" s="11">
        <f t="shared" si="38"/>
        <v>2882.4323714742063</v>
      </c>
      <c r="I227" s="11">
        <f t="shared" si="39"/>
        <v>599655.0261166652</v>
      </c>
      <c r="J227" s="10"/>
      <c r="K227" s="12">
        <f t="shared" si="30"/>
        <v>0.47625185455296065</v>
      </c>
      <c r="L227" s="12">
        <f t="shared" si="31"/>
        <v>0.5237481454470394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6"/>
    </row>
    <row r="228" spans="2:112" ht="12.75">
      <c r="B228" s="10">
        <f t="shared" si="32"/>
        <v>213</v>
      </c>
      <c r="C228" s="10">
        <f t="shared" si="33"/>
        <v>3</v>
      </c>
      <c r="D228" s="10" t="str">
        <f t="shared" si="34"/>
        <v>březen</v>
      </c>
      <c r="E228" s="10">
        <f t="shared" si="35"/>
        <v>2027</v>
      </c>
      <c r="F228" s="11">
        <f t="shared" si="36"/>
        <v>5503.470315897613</v>
      </c>
      <c r="G228" s="11">
        <f t="shared" si="37"/>
        <v>2608.4993636074937</v>
      </c>
      <c r="H228" s="11">
        <f t="shared" si="38"/>
        <v>2894.970952290119</v>
      </c>
      <c r="I228" s="11">
        <f t="shared" si="39"/>
        <v>596760.0551643751</v>
      </c>
      <c r="J228" s="10"/>
      <c r="K228" s="12">
        <f t="shared" si="30"/>
        <v>0.4739735501202661</v>
      </c>
      <c r="L228" s="12">
        <f t="shared" si="31"/>
        <v>0.5260264498797339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6"/>
    </row>
    <row r="229" spans="2:112" ht="12.75">
      <c r="B229" s="10">
        <f t="shared" si="32"/>
        <v>214</v>
      </c>
      <c r="C229" s="10">
        <f t="shared" si="33"/>
        <v>4</v>
      </c>
      <c r="D229" s="10" t="str">
        <f t="shared" si="34"/>
        <v>duben</v>
      </c>
      <c r="E229" s="10">
        <f t="shared" si="35"/>
        <v>2027</v>
      </c>
      <c r="F229" s="11">
        <f t="shared" si="36"/>
        <v>5503.470315897613</v>
      </c>
      <c r="G229" s="11">
        <f t="shared" si="37"/>
        <v>2595.906239965031</v>
      </c>
      <c r="H229" s="11">
        <f t="shared" si="38"/>
        <v>2907.5640759325815</v>
      </c>
      <c r="I229" s="11">
        <f t="shared" si="39"/>
        <v>593852.4910884425</v>
      </c>
      <c r="J229" s="10"/>
      <c r="K229" s="12">
        <f t="shared" si="30"/>
        <v>0.47168533506328914</v>
      </c>
      <c r="L229" s="12">
        <f t="shared" si="31"/>
        <v>0.5283146649367109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6"/>
    </row>
    <row r="230" spans="2:112" ht="12.75">
      <c r="B230" s="10">
        <f t="shared" si="32"/>
        <v>215</v>
      </c>
      <c r="C230" s="10">
        <f t="shared" si="33"/>
        <v>5</v>
      </c>
      <c r="D230" s="10" t="str">
        <f t="shared" si="34"/>
        <v>květen</v>
      </c>
      <c r="E230" s="10">
        <f t="shared" si="35"/>
        <v>2027</v>
      </c>
      <c r="F230" s="11">
        <f t="shared" si="36"/>
        <v>5503.470315897613</v>
      </c>
      <c r="G230" s="11">
        <f t="shared" si="37"/>
        <v>2583.258336234725</v>
      </c>
      <c r="H230" s="11">
        <f t="shared" si="38"/>
        <v>2920.2119796628876</v>
      </c>
      <c r="I230" s="11">
        <f t="shared" si="39"/>
        <v>590932.2791087796</v>
      </c>
      <c r="J230" s="10"/>
      <c r="K230" s="12">
        <f t="shared" si="30"/>
        <v>0.46938716627081456</v>
      </c>
      <c r="L230" s="12">
        <f t="shared" si="31"/>
        <v>0.5306128337291854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6"/>
    </row>
    <row r="231" spans="2:112" ht="12.75">
      <c r="B231" s="10">
        <f t="shared" si="32"/>
        <v>216</v>
      </c>
      <c r="C231" s="10">
        <f t="shared" si="33"/>
        <v>6</v>
      </c>
      <c r="D231" s="10" t="str">
        <f t="shared" si="34"/>
        <v>červen</v>
      </c>
      <c r="E231" s="10">
        <f t="shared" si="35"/>
        <v>2027</v>
      </c>
      <c r="F231" s="11">
        <f t="shared" si="36"/>
        <v>5503.470315897613</v>
      </c>
      <c r="G231" s="11">
        <f t="shared" si="37"/>
        <v>2570.5554141231914</v>
      </c>
      <c r="H231" s="11">
        <f t="shared" si="38"/>
        <v>2932.914901774421</v>
      </c>
      <c r="I231" s="11">
        <f t="shared" si="39"/>
        <v>587999.3642070052</v>
      </c>
      <c r="J231" s="10"/>
      <c r="K231" s="12">
        <f t="shared" si="30"/>
        <v>0.4670790004440926</v>
      </c>
      <c r="L231" s="12">
        <f t="shared" si="31"/>
        <v>0.5329209995559074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6"/>
    </row>
    <row r="232" spans="2:112" ht="12.75">
      <c r="B232" s="10">
        <f t="shared" si="32"/>
        <v>217</v>
      </c>
      <c r="C232" s="10">
        <f t="shared" si="33"/>
        <v>7</v>
      </c>
      <c r="D232" s="10" t="str">
        <f t="shared" si="34"/>
        <v>červenec</v>
      </c>
      <c r="E232" s="10">
        <f t="shared" si="35"/>
        <v>2027</v>
      </c>
      <c r="F232" s="11">
        <f t="shared" si="36"/>
        <v>5503.470315897613</v>
      </c>
      <c r="G232" s="11">
        <f t="shared" si="37"/>
        <v>2557.7972343004726</v>
      </c>
      <c r="H232" s="11">
        <f t="shared" si="38"/>
        <v>2945.67308159714</v>
      </c>
      <c r="I232" s="11">
        <f t="shared" si="39"/>
        <v>585053.691125408</v>
      </c>
      <c r="J232" s="10"/>
      <c r="K232" s="12">
        <f t="shared" si="30"/>
        <v>0.4647607940960244</v>
      </c>
      <c r="L232" s="12">
        <f t="shared" si="31"/>
        <v>0.5352392059039757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6"/>
    </row>
    <row r="233" spans="2:112" ht="12.75">
      <c r="B233" s="10">
        <f t="shared" si="32"/>
        <v>218</v>
      </c>
      <c r="C233" s="10">
        <f t="shared" si="33"/>
        <v>8</v>
      </c>
      <c r="D233" s="10" t="str">
        <f t="shared" si="34"/>
        <v>srpen</v>
      </c>
      <c r="E233" s="10">
        <f t="shared" si="35"/>
        <v>2027</v>
      </c>
      <c r="F233" s="11">
        <f t="shared" si="36"/>
        <v>5503.470315897613</v>
      </c>
      <c r="G233" s="11">
        <f t="shared" si="37"/>
        <v>2544.983556395525</v>
      </c>
      <c r="H233" s="11">
        <f t="shared" si="38"/>
        <v>2958.486759502088</v>
      </c>
      <c r="I233" s="11">
        <f t="shared" si="39"/>
        <v>582095.204365906</v>
      </c>
      <c r="J233" s="10"/>
      <c r="K233" s="12">
        <f t="shared" si="30"/>
        <v>0.46243250355034204</v>
      </c>
      <c r="L233" s="12">
        <f t="shared" si="31"/>
        <v>0.537567496449658</v>
      </c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6"/>
    </row>
    <row r="234" spans="2:112" ht="12.75">
      <c r="B234" s="10">
        <f t="shared" si="32"/>
        <v>219</v>
      </c>
      <c r="C234" s="10">
        <f t="shared" si="33"/>
        <v>9</v>
      </c>
      <c r="D234" s="10" t="str">
        <f t="shared" si="34"/>
        <v>září</v>
      </c>
      <c r="E234" s="10">
        <f t="shared" si="35"/>
        <v>2027</v>
      </c>
      <c r="F234" s="11">
        <f t="shared" si="36"/>
        <v>5503.470315897613</v>
      </c>
      <c r="G234" s="11">
        <f t="shared" si="37"/>
        <v>2532.1141389916907</v>
      </c>
      <c r="H234" s="11">
        <f t="shared" si="38"/>
        <v>2971.356176905922</v>
      </c>
      <c r="I234" s="11">
        <f t="shared" si="39"/>
        <v>579123.848189</v>
      </c>
      <c r="J234" s="10"/>
      <c r="K234" s="12">
        <f t="shared" si="30"/>
        <v>0.460094084940786</v>
      </c>
      <c r="L234" s="12">
        <f t="shared" si="31"/>
        <v>0.539905915059214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6"/>
    </row>
    <row r="235" spans="2:112" ht="12.75">
      <c r="B235" s="10">
        <f t="shared" si="32"/>
        <v>220</v>
      </c>
      <c r="C235" s="10">
        <f t="shared" si="33"/>
        <v>10</v>
      </c>
      <c r="D235" s="10" t="str">
        <f t="shared" si="34"/>
        <v>říjen</v>
      </c>
      <c r="E235" s="10">
        <f t="shared" si="35"/>
        <v>2027</v>
      </c>
      <c r="F235" s="11">
        <f t="shared" si="36"/>
        <v>5503.470315897613</v>
      </c>
      <c r="G235" s="11">
        <f t="shared" si="37"/>
        <v>2519.18873962215</v>
      </c>
      <c r="H235" s="11">
        <f t="shared" si="38"/>
        <v>2984.2815762754626</v>
      </c>
      <c r="I235" s="11">
        <f t="shared" si="39"/>
        <v>576139.5666127246</v>
      </c>
      <c r="J235" s="10"/>
      <c r="K235" s="12">
        <f t="shared" si="30"/>
        <v>0.45774549421027844</v>
      </c>
      <c r="L235" s="12">
        <f t="shared" si="31"/>
        <v>0.5422545057897216</v>
      </c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6"/>
    </row>
    <row r="236" spans="2:112" ht="12.75">
      <c r="B236" s="10">
        <f t="shared" si="32"/>
        <v>221</v>
      </c>
      <c r="C236" s="10">
        <f t="shared" si="33"/>
        <v>11</v>
      </c>
      <c r="D236" s="10" t="str">
        <f t="shared" si="34"/>
        <v>listopad</v>
      </c>
      <c r="E236" s="10">
        <f t="shared" si="35"/>
        <v>2027</v>
      </c>
      <c r="F236" s="11">
        <f t="shared" si="36"/>
        <v>5503.470315897613</v>
      </c>
      <c r="G236" s="11">
        <f t="shared" si="37"/>
        <v>2506.207114765352</v>
      </c>
      <c r="H236" s="11">
        <f t="shared" si="38"/>
        <v>2997.2632011322607</v>
      </c>
      <c r="I236" s="11">
        <f t="shared" si="39"/>
        <v>573142.3034115923</v>
      </c>
      <c r="J236" s="10"/>
      <c r="K236" s="12">
        <f t="shared" si="30"/>
        <v>0.45538668711009317</v>
      </c>
      <c r="L236" s="12">
        <f t="shared" si="31"/>
        <v>0.5446133128899069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6"/>
    </row>
    <row r="237" spans="2:112" ht="12.75">
      <c r="B237" s="10">
        <f t="shared" si="32"/>
        <v>222</v>
      </c>
      <c r="C237" s="10">
        <f t="shared" si="33"/>
        <v>12</v>
      </c>
      <c r="D237" s="10" t="str">
        <f t="shared" si="34"/>
        <v>prosinec</v>
      </c>
      <c r="E237" s="10">
        <f t="shared" si="35"/>
        <v>2027</v>
      </c>
      <c r="F237" s="11">
        <f t="shared" si="36"/>
        <v>5503.470315897613</v>
      </c>
      <c r="G237" s="11">
        <f t="shared" si="37"/>
        <v>2493.169019840426</v>
      </c>
      <c r="H237" s="11">
        <f t="shared" si="38"/>
        <v>3010.301296057187</v>
      </c>
      <c r="I237" s="11">
        <f t="shared" si="39"/>
        <v>570132.0021155351</v>
      </c>
      <c r="J237" s="10"/>
      <c r="K237" s="12">
        <f t="shared" si="30"/>
        <v>0.45301761919902195</v>
      </c>
      <c r="L237" s="12">
        <f t="shared" si="31"/>
        <v>0.546982380800978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6"/>
    </row>
    <row r="238" spans="2:112" ht="12.75">
      <c r="B238" s="10">
        <f t="shared" si="32"/>
        <v>223</v>
      </c>
      <c r="C238" s="10">
        <f t="shared" si="33"/>
        <v>1</v>
      </c>
      <c r="D238" s="10" t="str">
        <f t="shared" si="34"/>
        <v>leden</v>
      </c>
      <c r="E238" s="10">
        <f t="shared" si="35"/>
        <v>2028</v>
      </c>
      <c r="F238" s="11">
        <f t="shared" si="36"/>
        <v>5503.470315897613</v>
      </c>
      <c r="G238" s="11">
        <f t="shared" si="37"/>
        <v>2480.0742092025775</v>
      </c>
      <c r="H238" s="11">
        <f t="shared" si="38"/>
        <v>3023.396106695035</v>
      </c>
      <c r="I238" s="11">
        <f t="shared" si="39"/>
        <v>567108.60600884</v>
      </c>
      <c r="J238" s="10"/>
      <c r="K238" s="12">
        <f t="shared" si="30"/>
        <v>0.4506382458425378</v>
      </c>
      <c r="L238" s="12">
        <f t="shared" si="31"/>
        <v>0.5493617541574622</v>
      </c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6"/>
    </row>
    <row r="239" spans="2:112" ht="12.75">
      <c r="B239" s="10">
        <f t="shared" si="32"/>
        <v>224</v>
      </c>
      <c r="C239" s="10">
        <f t="shared" si="33"/>
        <v>2</v>
      </c>
      <c r="D239" s="10" t="str">
        <f t="shared" si="34"/>
        <v>únor</v>
      </c>
      <c r="E239" s="10">
        <f t="shared" si="35"/>
        <v>2028</v>
      </c>
      <c r="F239" s="11">
        <f t="shared" si="36"/>
        <v>5503.470315897613</v>
      </c>
      <c r="G239" s="11">
        <f t="shared" si="37"/>
        <v>2466.922436138454</v>
      </c>
      <c r="H239" s="11">
        <f t="shared" si="38"/>
        <v>3036.5478797591586</v>
      </c>
      <c r="I239" s="11">
        <f t="shared" si="39"/>
        <v>564072.0581290809</v>
      </c>
      <c r="J239" s="10"/>
      <c r="K239" s="12">
        <f t="shared" si="30"/>
        <v>0.4482485222119528</v>
      </c>
      <c r="L239" s="12">
        <f t="shared" si="31"/>
        <v>0.5517514777880472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6"/>
    </row>
    <row r="240" spans="2:112" ht="12.75">
      <c r="B240" s="10">
        <f t="shared" si="32"/>
        <v>225</v>
      </c>
      <c r="C240" s="10">
        <f t="shared" si="33"/>
        <v>3</v>
      </c>
      <c r="D240" s="10" t="str">
        <f t="shared" si="34"/>
        <v>březen</v>
      </c>
      <c r="E240" s="10">
        <f t="shared" si="35"/>
        <v>2028</v>
      </c>
      <c r="F240" s="11">
        <f t="shared" si="36"/>
        <v>5503.470315897613</v>
      </c>
      <c r="G240" s="11">
        <f t="shared" si="37"/>
        <v>2453.7134528615015</v>
      </c>
      <c r="H240" s="11">
        <f t="shared" si="38"/>
        <v>3049.756863036111</v>
      </c>
      <c r="I240" s="11">
        <f t="shared" si="39"/>
        <v>561022.3012660448</v>
      </c>
      <c r="J240" s="10"/>
      <c r="K240" s="12">
        <f t="shared" si="30"/>
        <v>0.4458484032835748</v>
      </c>
      <c r="L240" s="12">
        <f t="shared" si="31"/>
        <v>0.5541515967164252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6"/>
    </row>
    <row r="241" spans="2:112" ht="12.75">
      <c r="B241" s="10">
        <f t="shared" si="32"/>
        <v>226</v>
      </c>
      <c r="C241" s="10">
        <f t="shared" si="33"/>
        <v>4</v>
      </c>
      <c r="D241" s="10" t="str">
        <f t="shared" si="34"/>
        <v>duben</v>
      </c>
      <c r="E241" s="10">
        <f t="shared" si="35"/>
        <v>2028</v>
      </c>
      <c r="F241" s="11">
        <f t="shared" si="36"/>
        <v>5503.470315897613</v>
      </c>
      <c r="G241" s="11">
        <f t="shared" si="37"/>
        <v>2440.447010507295</v>
      </c>
      <c r="H241" s="11">
        <f t="shared" si="38"/>
        <v>3063.0233053903175</v>
      </c>
      <c r="I241" s="11">
        <f t="shared" si="39"/>
        <v>557959.2779606546</v>
      </c>
      <c r="J241" s="10"/>
      <c r="K241" s="12">
        <f t="shared" si="30"/>
        <v>0.44343784383785845</v>
      </c>
      <c r="L241" s="12">
        <f t="shared" si="31"/>
        <v>0.5565621561621416</v>
      </c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6"/>
    </row>
    <row r="242" spans="2:112" ht="12.75">
      <c r="B242" s="10">
        <f t="shared" si="32"/>
        <v>227</v>
      </c>
      <c r="C242" s="10">
        <f t="shared" si="33"/>
        <v>5</v>
      </c>
      <c r="D242" s="10" t="str">
        <f t="shared" si="34"/>
        <v>květen</v>
      </c>
      <c r="E242" s="10">
        <f t="shared" si="35"/>
        <v>2028</v>
      </c>
      <c r="F242" s="11">
        <f t="shared" si="36"/>
        <v>5503.470315897613</v>
      </c>
      <c r="G242" s="11">
        <f t="shared" si="37"/>
        <v>2427.1228591288473</v>
      </c>
      <c r="H242" s="11">
        <f t="shared" si="38"/>
        <v>3076.3474567687654</v>
      </c>
      <c r="I242" s="11">
        <f t="shared" si="39"/>
        <v>554882.9305038858</v>
      </c>
      <c r="J242" s="10"/>
      <c r="K242" s="12">
        <f t="shared" si="30"/>
        <v>0.4410167984585531</v>
      </c>
      <c r="L242" s="12">
        <f t="shared" si="31"/>
        <v>0.5589832015414469</v>
      </c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6"/>
    </row>
    <row r="243" spans="2:112" ht="12.75">
      <c r="B243" s="10">
        <f t="shared" si="32"/>
        <v>228</v>
      </c>
      <c r="C243" s="10">
        <f t="shared" si="33"/>
        <v>6</v>
      </c>
      <c r="D243" s="10" t="str">
        <f t="shared" si="34"/>
        <v>červen</v>
      </c>
      <c r="E243" s="10">
        <f t="shared" si="35"/>
        <v>2028</v>
      </c>
      <c r="F243" s="11">
        <f t="shared" si="36"/>
        <v>5503.470315897613</v>
      </c>
      <c r="G243" s="11">
        <f t="shared" si="37"/>
        <v>2413.7407476919034</v>
      </c>
      <c r="H243" s="11">
        <f t="shared" si="38"/>
        <v>3089.7295682057093</v>
      </c>
      <c r="I243" s="11">
        <f t="shared" si="39"/>
        <v>551793.2009356802</v>
      </c>
      <c r="J243" s="10"/>
      <c r="K243" s="12">
        <f t="shared" si="30"/>
        <v>0.4385852215318479</v>
      </c>
      <c r="L243" s="12">
        <f t="shared" si="31"/>
        <v>0.561414778468152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6"/>
    </row>
    <row r="244" spans="2:112" ht="12.75">
      <c r="B244" s="10">
        <f t="shared" si="32"/>
        <v>229</v>
      </c>
      <c r="C244" s="10">
        <f t="shared" si="33"/>
        <v>7</v>
      </c>
      <c r="D244" s="10" t="str">
        <f t="shared" si="34"/>
        <v>červenec</v>
      </c>
      <c r="E244" s="10">
        <f t="shared" si="35"/>
        <v>2028</v>
      </c>
      <c r="F244" s="11">
        <f t="shared" si="36"/>
        <v>5503.470315897613</v>
      </c>
      <c r="G244" s="11">
        <f t="shared" si="37"/>
        <v>2400.300424070209</v>
      </c>
      <c r="H244" s="11">
        <f t="shared" si="38"/>
        <v>3103.1698918274037</v>
      </c>
      <c r="I244" s="11">
        <f t="shared" si="39"/>
        <v>548690.0310438528</v>
      </c>
      <c r="J244" s="10"/>
      <c r="K244" s="12">
        <f t="shared" si="30"/>
        <v>0.4361430672455115</v>
      </c>
      <c r="L244" s="12">
        <f t="shared" si="31"/>
        <v>0.5638569327544884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6"/>
    </row>
    <row r="245" spans="2:112" ht="12.75">
      <c r="B245" s="10">
        <f t="shared" si="32"/>
        <v>230</v>
      </c>
      <c r="C245" s="10">
        <f t="shared" si="33"/>
        <v>8</v>
      </c>
      <c r="D245" s="10" t="str">
        <f t="shared" si="34"/>
        <v>srpen</v>
      </c>
      <c r="E245" s="10">
        <f t="shared" si="35"/>
        <v>2028</v>
      </c>
      <c r="F245" s="11">
        <f t="shared" si="36"/>
        <v>5503.470315897613</v>
      </c>
      <c r="G245" s="11">
        <f t="shared" si="37"/>
        <v>2386.8016350407597</v>
      </c>
      <c r="H245" s="11">
        <f t="shared" si="38"/>
        <v>3116.668680856853</v>
      </c>
      <c r="I245" s="11">
        <f t="shared" si="39"/>
        <v>545573.362362996</v>
      </c>
      <c r="J245" s="10"/>
      <c r="K245" s="12">
        <f t="shared" si="30"/>
        <v>0.43369028958802947</v>
      </c>
      <c r="L245" s="12">
        <f t="shared" si="31"/>
        <v>0.5663097104119705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6"/>
    </row>
    <row r="246" spans="2:112" ht="12.75">
      <c r="B246" s="10">
        <f t="shared" si="32"/>
        <v>231</v>
      </c>
      <c r="C246" s="10">
        <f t="shared" si="33"/>
        <v>9</v>
      </c>
      <c r="D246" s="10" t="str">
        <f t="shared" si="34"/>
        <v>září</v>
      </c>
      <c r="E246" s="10">
        <f t="shared" si="35"/>
        <v>2028</v>
      </c>
      <c r="F246" s="11">
        <f t="shared" si="36"/>
        <v>5503.470315897613</v>
      </c>
      <c r="G246" s="11">
        <f t="shared" si="37"/>
        <v>2373.2441262790326</v>
      </c>
      <c r="H246" s="11">
        <f t="shared" si="38"/>
        <v>3130.22618961858</v>
      </c>
      <c r="I246" s="11">
        <f t="shared" si="39"/>
        <v>542443.1361733774</v>
      </c>
      <c r="J246" s="10"/>
      <c r="K246" s="12">
        <f t="shared" si="30"/>
        <v>0.43122684234773745</v>
      </c>
      <c r="L246" s="12">
        <f t="shared" si="31"/>
        <v>0.5687731576522626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6"/>
    </row>
    <row r="247" spans="2:112" ht="12.75">
      <c r="B247" s="10">
        <f t="shared" si="32"/>
        <v>232</v>
      </c>
      <c r="C247" s="10">
        <f t="shared" si="33"/>
        <v>10</v>
      </c>
      <c r="D247" s="10" t="str">
        <f t="shared" si="34"/>
        <v>říjen</v>
      </c>
      <c r="E247" s="10">
        <f t="shared" si="35"/>
        <v>2028</v>
      </c>
      <c r="F247" s="11">
        <f t="shared" si="36"/>
        <v>5503.470315897613</v>
      </c>
      <c r="G247" s="11">
        <f t="shared" si="37"/>
        <v>2359.6276423541913</v>
      </c>
      <c r="H247" s="11">
        <f t="shared" si="38"/>
        <v>3143.8426735434214</v>
      </c>
      <c r="I247" s="11">
        <f t="shared" si="39"/>
        <v>539299.293499834</v>
      </c>
      <c r="J247" s="10"/>
      <c r="K247" s="12">
        <f t="shared" si="30"/>
        <v>0.42875267911195003</v>
      </c>
      <c r="L247" s="12">
        <f t="shared" si="31"/>
        <v>0.57124732088805</v>
      </c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6"/>
    </row>
    <row r="248" spans="2:112" ht="12.75">
      <c r="B248" s="10">
        <f t="shared" si="32"/>
        <v>233</v>
      </c>
      <c r="C248" s="10">
        <f t="shared" si="33"/>
        <v>11</v>
      </c>
      <c r="D248" s="10" t="str">
        <f t="shared" si="34"/>
        <v>listopad</v>
      </c>
      <c r="E248" s="10">
        <f t="shared" si="35"/>
        <v>2028</v>
      </c>
      <c r="F248" s="11">
        <f t="shared" si="36"/>
        <v>5503.470315897613</v>
      </c>
      <c r="G248" s="11">
        <f t="shared" si="37"/>
        <v>2345.9519267242777</v>
      </c>
      <c r="H248" s="11">
        <f t="shared" si="38"/>
        <v>3157.518389173335</v>
      </c>
      <c r="I248" s="11">
        <f t="shared" si="39"/>
        <v>536141.7751106607</v>
      </c>
      <c r="J248" s="10"/>
      <c r="K248" s="12">
        <f t="shared" si="30"/>
        <v>0.42626775326608707</v>
      </c>
      <c r="L248" s="12">
        <f t="shared" si="31"/>
        <v>0.573732246733913</v>
      </c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6"/>
    </row>
    <row r="249" spans="2:112" ht="12.75">
      <c r="B249" s="10">
        <f t="shared" si="32"/>
        <v>234</v>
      </c>
      <c r="C249" s="10">
        <f t="shared" si="33"/>
        <v>12</v>
      </c>
      <c r="D249" s="10" t="str">
        <f t="shared" si="34"/>
        <v>prosinec</v>
      </c>
      <c r="E249" s="10">
        <f t="shared" si="35"/>
        <v>2028</v>
      </c>
      <c r="F249" s="11">
        <f t="shared" si="36"/>
        <v>5503.470315897613</v>
      </c>
      <c r="G249" s="11">
        <f t="shared" si="37"/>
        <v>2332.2167217313736</v>
      </c>
      <c r="H249" s="11">
        <f t="shared" si="38"/>
        <v>3171.253594166239</v>
      </c>
      <c r="I249" s="11">
        <f t="shared" si="39"/>
        <v>532970.5215164945</v>
      </c>
      <c r="J249" s="10"/>
      <c r="K249" s="12">
        <f t="shared" si="30"/>
        <v>0.4237720179927945</v>
      </c>
      <c r="L249" s="12">
        <f t="shared" si="31"/>
        <v>0.5762279820072055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6"/>
    </row>
    <row r="250" spans="2:112" ht="12.75">
      <c r="B250" s="10">
        <f t="shared" si="32"/>
        <v>235</v>
      </c>
      <c r="C250" s="10">
        <f t="shared" si="33"/>
        <v>1</v>
      </c>
      <c r="D250" s="10" t="str">
        <f t="shared" si="34"/>
        <v>leden</v>
      </c>
      <c r="E250" s="10">
        <f t="shared" si="35"/>
        <v>2029</v>
      </c>
      <c r="F250" s="11">
        <f t="shared" si="36"/>
        <v>5503.470315897613</v>
      </c>
      <c r="G250" s="11">
        <f t="shared" si="37"/>
        <v>2318.4217685967506</v>
      </c>
      <c r="H250" s="11">
        <f t="shared" si="38"/>
        <v>3185.048547300862</v>
      </c>
      <c r="I250" s="11">
        <f t="shared" si="39"/>
        <v>529785.4729691936</v>
      </c>
      <c r="J250" s="10"/>
      <c r="K250" s="12">
        <f t="shared" si="30"/>
        <v>0.42126542627106317</v>
      </c>
      <c r="L250" s="12">
        <f t="shared" si="31"/>
        <v>0.5787345737289369</v>
      </c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6"/>
    </row>
    <row r="251" spans="2:112" ht="12.75">
      <c r="B251" s="10">
        <f t="shared" si="32"/>
        <v>236</v>
      </c>
      <c r="C251" s="10">
        <f t="shared" si="33"/>
        <v>2</v>
      </c>
      <c r="D251" s="10" t="str">
        <f t="shared" si="34"/>
        <v>únor</v>
      </c>
      <c r="E251" s="10">
        <f t="shared" si="35"/>
        <v>2029</v>
      </c>
      <c r="F251" s="11">
        <f t="shared" si="36"/>
        <v>5503.470315897613</v>
      </c>
      <c r="G251" s="11">
        <f t="shared" si="37"/>
        <v>2304.566807415992</v>
      </c>
      <c r="H251" s="11">
        <f t="shared" si="38"/>
        <v>3198.9035084816205</v>
      </c>
      <c r="I251" s="11">
        <f t="shared" si="39"/>
        <v>526586.569460712</v>
      </c>
      <c r="J251" s="10"/>
      <c r="K251" s="12">
        <f t="shared" si="30"/>
        <v>0.41874793087534234</v>
      </c>
      <c r="L251" s="12">
        <f t="shared" si="31"/>
        <v>0.5812520691246577</v>
      </c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6"/>
    </row>
    <row r="252" spans="2:112" ht="12.75">
      <c r="B252" s="10">
        <f t="shared" si="32"/>
        <v>237</v>
      </c>
      <c r="C252" s="10">
        <f t="shared" si="33"/>
        <v>3</v>
      </c>
      <c r="D252" s="10" t="str">
        <f t="shared" si="34"/>
        <v>březen</v>
      </c>
      <c r="E252" s="10">
        <f t="shared" si="35"/>
        <v>2029</v>
      </c>
      <c r="F252" s="11">
        <f t="shared" si="36"/>
        <v>5503.470315897613</v>
      </c>
      <c r="G252" s="11">
        <f t="shared" si="37"/>
        <v>2290.651577154097</v>
      </c>
      <c r="H252" s="11">
        <f t="shared" si="38"/>
        <v>3212.8187387435155</v>
      </c>
      <c r="I252" s="11">
        <f t="shared" si="39"/>
        <v>523373.75072196854</v>
      </c>
      <c r="J252" s="10"/>
      <c r="K252" s="12">
        <f t="shared" si="30"/>
        <v>0.4162194843746501</v>
      </c>
      <c r="L252" s="12">
        <f t="shared" si="31"/>
        <v>0.5837805156253499</v>
      </c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6"/>
    </row>
    <row r="253" spans="2:112" ht="12.75">
      <c r="B253" s="10">
        <f t="shared" si="32"/>
        <v>238</v>
      </c>
      <c r="C253" s="10">
        <f t="shared" si="33"/>
        <v>4</v>
      </c>
      <c r="D253" s="10" t="str">
        <f t="shared" si="34"/>
        <v>duben</v>
      </c>
      <c r="E253" s="10">
        <f t="shared" si="35"/>
        <v>2029</v>
      </c>
      <c r="F253" s="11">
        <f t="shared" si="36"/>
        <v>5503.470315897613</v>
      </c>
      <c r="G253" s="11">
        <f t="shared" si="37"/>
        <v>2276.675815640563</v>
      </c>
      <c r="H253" s="11">
        <f t="shared" si="38"/>
        <v>3226.7945002570495</v>
      </c>
      <c r="I253" s="11">
        <f t="shared" si="39"/>
        <v>520146.9562217115</v>
      </c>
      <c r="J253" s="10"/>
      <c r="K253" s="12">
        <f t="shared" si="30"/>
        <v>0.4136800391316799</v>
      </c>
      <c r="L253" s="12">
        <f t="shared" si="31"/>
        <v>0.5863199608683201</v>
      </c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6"/>
    </row>
    <row r="254" spans="2:112" ht="12.75">
      <c r="B254" s="10">
        <f t="shared" si="32"/>
        <v>239</v>
      </c>
      <c r="C254" s="10">
        <f t="shared" si="33"/>
        <v>5</v>
      </c>
      <c r="D254" s="10" t="str">
        <f t="shared" si="34"/>
        <v>květen</v>
      </c>
      <c r="E254" s="10">
        <f t="shared" si="35"/>
        <v>2029</v>
      </c>
      <c r="F254" s="11">
        <f t="shared" si="36"/>
        <v>5503.470315897613</v>
      </c>
      <c r="G254" s="11">
        <f t="shared" si="37"/>
        <v>2262.6392595644447</v>
      </c>
      <c r="H254" s="11">
        <f t="shared" si="38"/>
        <v>3240.831056333168</v>
      </c>
      <c r="I254" s="11">
        <f t="shared" si="39"/>
        <v>516906.1251653783</v>
      </c>
      <c r="J254" s="10"/>
      <c r="K254" s="12">
        <f t="shared" si="30"/>
        <v>0.41112954730190265</v>
      </c>
      <c r="L254" s="12">
        <f t="shared" si="31"/>
        <v>0.5888704526980973</v>
      </c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6"/>
    </row>
    <row r="255" spans="2:112" ht="12.75">
      <c r="B255" s="10">
        <f t="shared" si="32"/>
        <v>240</v>
      </c>
      <c r="C255" s="10">
        <f t="shared" si="33"/>
        <v>6</v>
      </c>
      <c r="D255" s="10" t="str">
        <f t="shared" si="34"/>
        <v>červen</v>
      </c>
      <c r="E255" s="10">
        <f t="shared" si="35"/>
        <v>2029</v>
      </c>
      <c r="F255" s="11">
        <f t="shared" si="36"/>
        <v>5503.470315897613</v>
      </c>
      <c r="G255" s="11">
        <f t="shared" si="37"/>
        <v>2248.5416444693956</v>
      </c>
      <c r="H255" s="11">
        <f t="shared" si="38"/>
        <v>3254.928671428217</v>
      </c>
      <c r="I255" s="11">
        <f t="shared" si="39"/>
        <v>513651.1964939501</v>
      </c>
      <c r="J255" s="10"/>
      <c r="K255" s="12">
        <f t="shared" si="30"/>
        <v>0.40856796083266594</v>
      </c>
      <c r="L255" s="12">
        <f t="shared" si="31"/>
        <v>0.591432039167334</v>
      </c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6"/>
    </row>
    <row r="256" spans="2:112" ht="12.75">
      <c r="B256" s="10">
        <f t="shared" si="32"/>
        <v>241</v>
      </c>
      <c r="C256" s="10">
        <f t="shared" si="33"/>
        <v>7</v>
      </c>
      <c r="D256" s="10" t="str">
        <f t="shared" si="34"/>
        <v>červenec</v>
      </c>
      <c r="E256" s="10">
        <f t="shared" si="35"/>
        <v>2029</v>
      </c>
      <c r="F256" s="11">
        <f t="shared" si="36"/>
        <v>5503.470315897613</v>
      </c>
      <c r="G256" s="11">
        <f t="shared" si="37"/>
        <v>2234.382704748683</v>
      </c>
      <c r="H256" s="11">
        <f t="shared" si="38"/>
        <v>3269.0876111489297</v>
      </c>
      <c r="I256" s="11">
        <f t="shared" si="39"/>
        <v>510382.10888280114</v>
      </c>
      <c r="J256" s="10"/>
      <c r="K256" s="12">
        <f t="shared" si="30"/>
        <v>0.4059952314622881</v>
      </c>
      <c r="L256" s="12">
        <f t="shared" si="31"/>
        <v>0.5940047685377119</v>
      </c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6"/>
    </row>
    <row r="257" spans="2:112" ht="12.75">
      <c r="B257" s="10">
        <f t="shared" si="32"/>
        <v>242</v>
      </c>
      <c r="C257" s="10">
        <f t="shared" si="33"/>
        <v>8</v>
      </c>
      <c r="D257" s="10" t="str">
        <f t="shared" si="34"/>
        <v>srpen</v>
      </c>
      <c r="E257" s="10">
        <f t="shared" si="35"/>
        <v>2029</v>
      </c>
      <c r="F257" s="11">
        <f t="shared" si="36"/>
        <v>5503.470315897613</v>
      </c>
      <c r="G257" s="11">
        <f t="shared" si="37"/>
        <v>2220.162173640185</v>
      </c>
      <c r="H257" s="11">
        <f t="shared" si="38"/>
        <v>3283.308142257428</v>
      </c>
      <c r="I257" s="11">
        <f t="shared" si="39"/>
        <v>507098.8007405437</v>
      </c>
      <c r="J257" s="10"/>
      <c r="K257" s="12">
        <f t="shared" si="30"/>
        <v>0.403411310719149</v>
      </c>
      <c r="L257" s="12">
        <f t="shared" si="31"/>
        <v>0.596588689280851</v>
      </c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6"/>
    </row>
    <row r="258" spans="2:112" ht="12.75">
      <c r="B258" s="10">
        <f t="shared" si="32"/>
        <v>243</v>
      </c>
      <c r="C258" s="10">
        <f t="shared" si="33"/>
        <v>9</v>
      </c>
      <c r="D258" s="10" t="str">
        <f t="shared" si="34"/>
        <v>září</v>
      </c>
      <c r="E258" s="10">
        <f t="shared" si="35"/>
        <v>2029</v>
      </c>
      <c r="F258" s="11">
        <f t="shared" si="36"/>
        <v>5503.470315897613</v>
      </c>
      <c r="G258" s="11">
        <f t="shared" si="37"/>
        <v>2205.879783221365</v>
      </c>
      <c r="H258" s="11">
        <f t="shared" si="38"/>
        <v>3297.5905326762477</v>
      </c>
      <c r="I258" s="11">
        <f t="shared" si="39"/>
        <v>503801.21020786744</v>
      </c>
      <c r="J258" s="10"/>
      <c r="K258" s="12">
        <f t="shared" si="30"/>
        <v>0.4008161499207773</v>
      </c>
      <c r="L258" s="12">
        <f t="shared" si="31"/>
        <v>0.5991838500792227</v>
      </c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6"/>
    </row>
    <row r="259" spans="2:112" ht="12.75">
      <c r="B259" s="10">
        <f t="shared" si="32"/>
        <v>244</v>
      </c>
      <c r="C259" s="10">
        <f t="shared" si="33"/>
        <v>10</v>
      </c>
      <c r="D259" s="10" t="str">
        <f t="shared" si="34"/>
        <v>říjen</v>
      </c>
      <c r="E259" s="10">
        <f t="shared" si="35"/>
        <v>2029</v>
      </c>
      <c r="F259" s="11">
        <f t="shared" si="36"/>
        <v>5503.470315897613</v>
      </c>
      <c r="G259" s="11">
        <f t="shared" si="37"/>
        <v>2191.535264404223</v>
      </c>
      <c r="H259" s="11">
        <f t="shared" si="38"/>
        <v>3311.9350514933894</v>
      </c>
      <c r="I259" s="11">
        <f t="shared" si="39"/>
        <v>500489.27515637403</v>
      </c>
      <c r="J259" s="10"/>
      <c r="K259" s="12">
        <f t="shared" si="30"/>
        <v>0.3982097001729326</v>
      </c>
      <c r="L259" s="12">
        <f t="shared" si="31"/>
        <v>0.6017902998270674</v>
      </c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6"/>
    </row>
    <row r="260" spans="2:112" ht="12.75">
      <c r="B260" s="10">
        <f t="shared" si="32"/>
        <v>245</v>
      </c>
      <c r="C260" s="10">
        <f t="shared" si="33"/>
        <v>11</v>
      </c>
      <c r="D260" s="10" t="str">
        <f t="shared" si="34"/>
        <v>listopad</v>
      </c>
      <c r="E260" s="10">
        <f t="shared" si="35"/>
        <v>2029</v>
      </c>
      <c r="F260" s="11">
        <f t="shared" si="36"/>
        <v>5503.470315897613</v>
      </c>
      <c r="G260" s="11">
        <f t="shared" si="37"/>
        <v>2177.128346930227</v>
      </c>
      <c r="H260" s="11">
        <f t="shared" si="38"/>
        <v>3326.3419689673856</v>
      </c>
      <c r="I260" s="11">
        <f t="shared" si="39"/>
        <v>497162.9331874066</v>
      </c>
      <c r="J260" s="10"/>
      <c r="K260" s="12">
        <f t="shared" si="30"/>
        <v>0.3955919123686849</v>
      </c>
      <c r="L260" s="12">
        <f t="shared" si="31"/>
        <v>0.6044080876313151</v>
      </c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6"/>
    </row>
    <row r="261" spans="2:112" ht="12.75">
      <c r="B261" s="10">
        <f t="shared" si="32"/>
        <v>246</v>
      </c>
      <c r="C261" s="10">
        <f t="shared" si="33"/>
        <v>12</v>
      </c>
      <c r="D261" s="10" t="str">
        <f t="shared" si="34"/>
        <v>prosinec</v>
      </c>
      <c r="E261" s="10">
        <f t="shared" si="35"/>
        <v>2029</v>
      </c>
      <c r="F261" s="11">
        <f t="shared" si="36"/>
        <v>5503.470315897613</v>
      </c>
      <c r="G261" s="11">
        <f t="shared" si="37"/>
        <v>2162.6587593652184</v>
      </c>
      <c r="H261" s="11">
        <f t="shared" si="38"/>
        <v>3340.811556532394</v>
      </c>
      <c r="I261" s="11">
        <f t="shared" si="39"/>
        <v>493822.12163087423</v>
      </c>
      <c r="J261" s="10"/>
      <c r="K261" s="12">
        <f t="shared" si="30"/>
        <v>0.3929627371874886</v>
      </c>
      <c r="L261" s="12">
        <f t="shared" si="31"/>
        <v>0.6070372628125114</v>
      </c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6"/>
    </row>
    <row r="262" spans="2:112" ht="12.75">
      <c r="B262" s="10">
        <f t="shared" si="32"/>
        <v>247</v>
      </c>
      <c r="C262" s="10">
        <f t="shared" si="33"/>
        <v>1</v>
      </c>
      <c r="D262" s="10" t="str">
        <f t="shared" si="34"/>
        <v>leden</v>
      </c>
      <c r="E262" s="10">
        <f t="shared" si="35"/>
        <v>2030</v>
      </c>
      <c r="F262" s="11">
        <f t="shared" si="36"/>
        <v>5503.470315897613</v>
      </c>
      <c r="G262" s="11">
        <f t="shared" si="37"/>
        <v>2148.1262290943027</v>
      </c>
      <c r="H262" s="11">
        <f t="shared" si="38"/>
        <v>3355.34408680331</v>
      </c>
      <c r="I262" s="11">
        <f t="shared" si="39"/>
        <v>490466.7775440709</v>
      </c>
      <c r="J262" s="10"/>
      <c r="K262" s="12">
        <f t="shared" si="30"/>
        <v>0.39032212509425424</v>
      </c>
      <c r="L262" s="12">
        <f t="shared" si="31"/>
        <v>0.6096778749057458</v>
      </c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6"/>
    </row>
    <row r="263" spans="2:112" ht="12.75">
      <c r="B263" s="10">
        <f t="shared" si="32"/>
        <v>248</v>
      </c>
      <c r="C263" s="10">
        <f t="shared" si="33"/>
        <v>2</v>
      </c>
      <c r="D263" s="10" t="str">
        <f t="shared" si="34"/>
        <v>únor</v>
      </c>
      <c r="E263" s="10">
        <f t="shared" si="35"/>
        <v>2030</v>
      </c>
      <c r="F263" s="11">
        <f t="shared" si="36"/>
        <v>5503.470315897613</v>
      </c>
      <c r="G263" s="11">
        <f t="shared" si="37"/>
        <v>2133.530482316708</v>
      </c>
      <c r="H263" s="11">
        <f t="shared" si="38"/>
        <v>3369.9398335809046</v>
      </c>
      <c r="I263" s="11">
        <f t="shared" si="39"/>
        <v>487096.83771049</v>
      </c>
      <c r="J263" s="10"/>
      <c r="K263" s="12">
        <f t="shared" si="30"/>
        <v>0.3876700263384142</v>
      </c>
      <c r="L263" s="12">
        <f t="shared" si="31"/>
        <v>0.6123299736615858</v>
      </c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6"/>
    </row>
    <row r="264" spans="2:112" ht="12.75">
      <c r="B264" s="10">
        <f t="shared" si="32"/>
        <v>249</v>
      </c>
      <c r="C264" s="10">
        <f t="shared" si="33"/>
        <v>3</v>
      </c>
      <c r="D264" s="10" t="str">
        <f t="shared" si="34"/>
        <v>březen</v>
      </c>
      <c r="E264" s="10">
        <f t="shared" si="35"/>
        <v>2030</v>
      </c>
      <c r="F264" s="11">
        <f t="shared" si="36"/>
        <v>5503.470315897613</v>
      </c>
      <c r="G264" s="11">
        <f t="shared" si="37"/>
        <v>2118.871244040631</v>
      </c>
      <c r="H264" s="11">
        <f t="shared" si="38"/>
        <v>3384.5990718569815</v>
      </c>
      <c r="I264" s="11">
        <f t="shared" si="39"/>
        <v>483712.238638633</v>
      </c>
      <c r="J264" s="10"/>
      <c r="K264" s="12">
        <f t="shared" si="30"/>
        <v>0.3850063909529863</v>
      </c>
      <c r="L264" s="12">
        <f t="shared" si="31"/>
        <v>0.6149936090470137</v>
      </c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6"/>
    </row>
    <row r="265" spans="2:112" ht="12.75">
      <c r="B265" s="10">
        <f t="shared" si="32"/>
        <v>250</v>
      </c>
      <c r="C265" s="10">
        <f t="shared" si="33"/>
        <v>4</v>
      </c>
      <c r="D265" s="10" t="str">
        <f t="shared" si="34"/>
        <v>duben</v>
      </c>
      <c r="E265" s="10">
        <f t="shared" si="35"/>
        <v>2030</v>
      </c>
      <c r="F265" s="11">
        <f t="shared" si="36"/>
        <v>5503.470315897613</v>
      </c>
      <c r="G265" s="11">
        <f t="shared" si="37"/>
        <v>2104.1482380780535</v>
      </c>
      <c r="H265" s="11">
        <f t="shared" si="38"/>
        <v>3399.322077819559</v>
      </c>
      <c r="I265" s="11">
        <f t="shared" si="39"/>
        <v>480312.91656081344</v>
      </c>
      <c r="J265" s="10"/>
      <c r="K265" s="12">
        <f t="shared" si="30"/>
        <v>0.3823311687536318</v>
      </c>
      <c r="L265" s="12">
        <f t="shared" si="31"/>
        <v>0.6176688312463682</v>
      </c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6"/>
    </row>
    <row r="266" spans="2:112" ht="12.75">
      <c r="B266" s="10">
        <f t="shared" si="32"/>
        <v>251</v>
      </c>
      <c r="C266" s="10">
        <f t="shared" si="33"/>
        <v>5</v>
      </c>
      <c r="D266" s="10" t="str">
        <f t="shared" si="34"/>
        <v>květen</v>
      </c>
      <c r="E266" s="10">
        <f t="shared" si="35"/>
        <v>2030</v>
      </c>
      <c r="F266" s="11">
        <f t="shared" si="36"/>
        <v>5503.470315897613</v>
      </c>
      <c r="G266" s="11">
        <f t="shared" si="37"/>
        <v>2089.3611870395384</v>
      </c>
      <c r="H266" s="11">
        <f t="shared" si="38"/>
        <v>3414.109128858074</v>
      </c>
      <c r="I266" s="11">
        <f t="shared" si="39"/>
        <v>476898.80743195536</v>
      </c>
      <c r="J266" s="10"/>
      <c r="K266" s="12">
        <f t="shared" si="30"/>
        <v>0.3796443093377101</v>
      </c>
      <c r="L266" s="12">
        <f t="shared" si="31"/>
        <v>0.6203556906622899</v>
      </c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6"/>
    </row>
    <row r="267" spans="2:112" ht="12.75">
      <c r="B267" s="10">
        <f t="shared" si="32"/>
        <v>252</v>
      </c>
      <c r="C267" s="10">
        <f t="shared" si="33"/>
        <v>6</v>
      </c>
      <c r="D267" s="10" t="str">
        <f t="shared" si="34"/>
        <v>červen</v>
      </c>
      <c r="E267" s="10">
        <f t="shared" si="35"/>
        <v>2030</v>
      </c>
      <c r="F267" s="11">
        <f t="shared" si="36"/>
        <v>5503.470315897613</v>
      </c>
      <c r="G267" s="11">
        <f t="shared" si="37"/>
        <v>2074.5098123290054</v>
      </c>
      <c r="H267" s="11">
        <f t="shared" si="38"/>
        <v>3428.9605035686072</v>
      </c>
      <c r="I267" s="11">
        <f t="shared" si="39"/>
        <v>473469.8469283868</v>
      </c>
      <c r="J267" s="10"/>
      <c r="K267" s="12">
        <f t="shared" si="30"/>
        <v>0.3769457620833291</v>
      </c>
      <c r="L267" s="12">
        <f t="shared" si="31"/>
        <v>0.6230542379166709</v>
      </c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6"/>
    </row>
    <row r="268" spans="2:112" ht="12.75">
      <c r="B268" s="10">
        <f t="shared" si="32"/>
        <v>253</v>
      </c>
      <c r="C268" s="10">
        <f t="shared" si="33"/>
        <v>7</v>
      </c>
      <c r="D268" s="10" t="str">
        <f t="shared" si="34"/>
        <v>červenec</v>
      </c>
      <c r="E268" s="10">
        <f t="shared" si="35"/>
        <v>2030</v>
      </c>
      <c r="F268" s="11">
        <f t="shared" si="36"/>
        <v>5503.470315897613</v>
      </c>
      <c r="G268" s="11">
        <f t="shared" si="37"/>
        <v>2059.593834138482</v>
      </c>
      <c r="H268" s="11">
        <f t="shared" si="38"/>
        <v>3443.8764817591305</v>
      </c>
      <c r="I268" s="11">
        <f t="shared" si="39"/>
        <v>470025.97044662765</v>
      </c>
      <c r="J268" s="10"/>
      <c r="K268" s="12">
        <f t="shared" si="30"/>
        <v>0.3742354761483916</v>
      </c>
      <c r="L268" s="12">
        <f t="shared" si="31"/>
        <v>0.6257645238516084</v>
      </c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6"/>
    </row>
    <row r="269" spans="2:112" ht="12.75">
      <c r="B269" s="10">
        <f t="shared" si="32"/>
        <v>254</v>
      </c>
      <c r="C269" s="10">
        <f t="shared" si="33"/>
        <v>8</v>
      </c>
      <c r="D269" s="10" t="str">
        <f t="shared" si="34"/>
        <v>srpen</v>
      </c>
      <c r="E269" s="10">
        <f t="shared" si="35"/>
        <v>2030</v>
      </c>
      <c r="F269" s="11">
        <f t="shared" si="36"/>
        <v>5503.470315897613</v>
      </c>
      <c r="G269" s="11">
        <f t="shared" si="37"/>
        <v>2044.61297144283</v>
      </c>
      <c r="H269" s="11">
        <f t="shared" si="38"/>
        <v>3458.857344454783</v>
      </c>
      <c r="I269" s="11">
        <f t="shared" si="39"/>
        <v>466567.11310217285</v>
      </c>
      <c r="J269" s="10"/>
      <c r="K269" s="12">
        <f t="shared" si="30"/>
        <v>0.3715134004696371</v>
      </c>
      <c r="L269" s="12">
        <f t="shared" si="31"/>
        <v>0.6284865995303629</v>
      </c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6"/>
    </row>
    <row r="270" spans="2:112" ht="12.75">
      <c r="B270" s="10">
        <f t="shared" si="32"/>
        <v>255</v>
      </c>
      <c r="C270" s="10">
        <f t="shared" si="33"/>
        <v>9</v>
      </c>
      <c r="D270" s="10" t="str">
        <f t="shared" si="34"/>
        <v>září</v>
      </c>
      <c r="E270" s="10">
        <f t="shared" si="35"/>
        <v>2030</v>
      </c>
      <c r="F270" s="11">
        <f t="shared" si="36"/>
        <v>5503.470315897613</v>
      </c>
      <c r="G270" s="11">
        <f t="shared" si="37"/>
        <v>2029.5669419944518</v>
      </c>
      <c r="H270" s="11">
        <f t="shared" si="38"/>
        <v>3473.903373903161</v>
      </c>
      <c r="I270" s="11">
        <f t="shared" si="39"/>
        <v>463093.20972826966</v>
      </c>
      <c r="J270" s="10"/>
      <c r="K270" s="12">
        <f t="shared" si="30"/>
        <v>0.36877948376168007</v>
      </c>
      <c r="L270" s="12">
        <f t="shared" si="31"/>
        <v>0.63122051623832</v>
      </c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6"/>
    </row>
    <row r="271" spans="2:112" ht="12.75">
      <c r="B271" s="10">
        <f t="shared" si="32"/>
        <v>256</v>
      </c>
      <c r="C271" s="10">
        <f t="shared" si="33"/>
        <v>10</v>
      </c>
      <c r="D271" s="10" t="str">
        <f t="shared" si="34"/>
        <v>říjen</v>
      </c>
      <c r="E271" s="10">
        <f t="shared" si="35"/>
        <v>2030</v>
      </c>
      <c r="F271" s="11">
        <f t="shared" si="36"/>
        <v>5503.470315897613</v>
      </c>
      <c r="G271" s="11">
        <f t="shared" si="37"/>
        <v>2014.455462317973</v>
      </c>
      <c r="H271" s="11">
        <f t="shared" si="38"/>
        <v>3489.0148535796397</v>
      </c>
      <c r="I271" s="11">
        <f t="shared" si="39"/>
        <v>459604.19487469003</v>
      </c>
      <c r="J271" s="10"/>
      <c r="K271" s="12">
        <f t="shared" si="30"/>
        <v>0.36603367451604335</v>
      </c>
      <c r="L271" s="12">
        <f t="shared" si="31"/>
        <v>0.6339663254839567</v>
      </c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6"/>
    </row>
    <row r="272" spans="2:112" ht="12.75">
      <c r="B272" s="10">
        <f t="shared" si="32"/>
        <v>257</v>
      </c>
      <c r="C272" s="10">
        <f t="shared" si="33"/>
        <v>11</v>
      </c>
      <c r="D272" s="10" t="str">
        <f t="shared" si="34"/>
        <v>listopad</v>
      </c>
      <c r="E272" s="10">
        <f t="shared" si="35"/>
        <v>2030</v>
      </c>
      <c r="F272" s="11">
        <f t="shared" si="36"/>
        <v>5503.470315897613</v>
      </c>
      <c r="G272" s="11">
        <f t="shared" si="37"/>
        <v>1999.2782477049013</v>
      </c>
      <c r="H272" s="11">
        <f t="shared" si="38"/>
        <v>3504.1920681927113</v>
      </c>
      <c r="I272" s="11">
        <f t="shared" si="39"/>
        <v>456100.00280649733</v>
      </c>
      <c r="J272" s="10"/>
      <c r="K272" s="12">
        <f aca="true" t="shared" si="40" ref="K272:K335">IF(B272="","",G272/F272)</f>
        <v>0.3632759210001881</v>
      </c>
      <c r="L272" s="12">
        <f aca="true" t="shared" si="41" ref="L272:L335">IF(B272="","",SUM(1,-K272))</f>
        <v>0.6367240789998119</v>
      </c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6"/>
    </row>
    <row r="273" spans="2:112" ht="12.75">
      <c r="B273" s="10">
        <f aca="true" t="shared" si="42" ref="B273:B336">IF(B272&lt;Splatka_D,SUM(B272,1),"")</f>
        <v>258</v>
      </c>
      <c r="C273" s="10">
        <f aca="true" t="shared" si="43" ref="C273:C336">IF(B273="","",IF(C272=12,1,SUM(C272,1)))</f>
        <v>12</v>
      </c>
      <c r="D273" s="10" t="str">
        <f aca="true" t="shared" si="44" ref="D273:D336">IF(B273="","",VLOOKUP(C273,Mesice_1,2,0))</f>
        <v>prosinec</v>
      </c>
      <c r="E273" s="10">
        <f aca="true" t="shared" si="45" ref="E273:E336">IF(B273="","",IF(C273=1,SUM(E272,1),E272))</f>
        <v>2030</v>
      </c>
      <c r="F273" s="11">
        <f aca="true" t="shared" si="46" ref="F273:F336">IF(B273="","",Splatka_V)</f>
        <v>5503.470315897613</v>
      </c>
      <c r="G273" s="11">
        <f aca="true" t="shared" si="47" ref="G273:G336">IF(B273="","",I272*Urok_M*0.01*(1/12))</f>
        <v>1984.0350122082632</v>
      </c>
      <c r="H273" s="11">
        <f aca="true" t="shared" si="48" ref="H273:H336">IF(B273="","",SUM(F273,-G273))</f>
        <v>3519.4353036893494</v>
      </c>
      <c r="I273" s="11">
        <f aca="true" t="shared" si="49" ref="I273:I336">IF(B273="","",SUM(I272,-H273))</f>
        <v>452580.567502808</v>
      </c>
      <c r="J273" s="10"/>
      <c r="K273" s="12">
        <f t="shared" si="40"/>
        <v>0.36050617125653894</v>
      </c>
      <c r="L273" s="12">
        <f t="shared" si="41"/>
        <v>0.6394938287434611</v>
      </c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6"/>
    </row>
    <row r="274" spans="2:112" ht="12.75">
      <c r="B274" s="10">
        <f t="shared" si="42"/>
        <v>259</v>
      </c>
      <c r="C274" s="10">
        <f t="shared" si="43"/>
        <v>1</v>
      </c>
      <c r="D274" s="10" t="str">
        <f t="shared" si="44"/>
        <v>leden</v>
      </c>
      <c r="E274" s="10">
        <f t="shared" si="45"/>
        <v>2031</v>
      </c>
      <c r="F274" s="11">
        <f t="shared" si="46"/>
        <v>5503.470315897613</v>
      </c>
      <c r="G274" s="11">
        <f t="shared" si="47"/>
        <v>1968.7254686372148</v>
      </c>
      <c r="H274" s="11">
        <f t="shared" si="48"/>
        <v>3534.744847260398</v>
      </c>
      <c r="I274" s="11">
        <f t="shared" si="49"/>
        <v>449045.8226555476</v>
      </c>
      <c r="J274" s="10"/>
      <c r="K274" s="12">
        <f t="shared" si="40"/>
        <v>0.35772437310150496</v>
      </c>
      <c r="L274" s="12">
        <f t="shared" si="41"/>
        <v>0.642275626898495</v>
      </c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6"/>
    </row>
    <row r="275" spans="2:112" ht="12.75">
      <c r="B275" s="10">
        <f t="shared" si="42"/>
        <v>260</v>
      </c>
      <c r="C275" s="10">
        <f t="shared" si="43"/>
        <v>2</v>
      </c>
      <c r="D275" s="10" t="str">
        <f t="shared" si="44"/>
        <v>únor</v>
      </c>
      <c r="E275" s="10">
        <f t="shared" si="45"/>
        <v>2031</v>
      </c>
      <c r="F275" s="11">
        <f t="shared" si="46"/>
        <v>5503.470315897613</v>
      </c>
      <c r="G275" s="11">
        <f t="shared" si="47"/>
        <v>1953.349328551632</v>
      </c>
      <c r="H275" s="11">
        <f t="shared" si="48"/>
        <v>3550.1209873459807</v>
      </c>
      <c r="I275" s="11">
        <f t="shared" si="49"/>
        <v>445495.7016682016</v>
      </c>
      <c r="J275" s="10"/>
      <c r="K275" s="12">
        <f t="shared" si="40"/>
        <v>0.35493047412449646</v>
      </c>
      <c r="L275" s="12">
        <f t="shared" si="41"/>
        <v>0.6450695258755035</v>
      </c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6"/>
    </row>
    <row r="276" spans="2:112" ht="12.75">
      <c r="B276" s="10">
        <f t="shared" si="42"/>
        <v>261</v>
      </c>
      <c r="C276" s="10">
        <f t="shared" si="43"/>
        <v>3</v>
      </c>
      <c r="D276" s="10" t="str">
        <f t="shared" si="44"/>
        <v>březen</v>
      </c>
      <c r="E276" s="10">
        <f t="shared" si="45"/>
        <v>2031</v>
      </c>
      <c r="F276" s="11">
        <f t="shared" si="46"/>
        <v>5503.470315897613</v>
      </c>
      <c r="G276" s="11">
        <f t="shared" si="47"/>
        <v>1937.906302256677</v>
      </c>
      <c r="H276" s="11">
        <f t="shared" si="48"/>
        <v>3565.5640136409356</v>
      </c>
      <c r="I276" s="11">
        <f t="shared" si="49"/>
        <v>441930.1376545607</v>
      </c>
      <c r="J276" s="10"/>
      <c r="K276" s="12">
        <f t="shared" si="40"/>
        <v>0.352124421686938</v>
      </c>
      <c r="L276" s="12">
        <f t="shared" si="41"/>
        <v>0.647875578313062</v>
      </c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6"/>
    </row>
    <row r="277" spans="2:112" ht="12.75">
      <c r="B277" s="10">
        <f t="shared" si="42"/>
        <v>262</v>
      </c>
      <c r="C277" s="10">
        <f t="shared" si="43"/>
        <v>4</v>
      </c>
      <c r="D277" s="10" t="str">
        <f t="shared" si="44"/>
        <v>duben</v>
      </c>
      <c r="E277" s="10">
        <f t="shared" si="45"/>
        <v>2031</v>
      </c>
      <c r="F277" s="11">
        <f t="shared" si="46"/>
        <v>5503.470315897613</v>
      </c>
      <c r="G277" s="11">
        <f t="shared" si="47"/>
        <v>1922.3960987973387</v>
      </c>
      <c r="H277" s="11">
        <f t="shared" si="48"/>
        <v>3581.074217100274</v>
      </c>
      <c r="I277" s="11">
        <f t="shared" si="49"/>
        <v>438349.0634374604</v>
      </c>
      <c r="J277" s="10"/>
      <c r="K277" s="12">
        <f t="shared" si="40"/>
        <v>0.3493061629212762</v>
      </c>
      <c r="L277" s="12">
        <f t="shared" si="41"/>
        <v>0.6506938370787239</v>
      </c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6"/>
    </row>
    <row r="278" spans="2:112" ht="12.75">
      <c r="B278" s="10">
        <f t="shared" si="42"/>
        <v>263</v>
      </c>
      <c r="C278" s="10">
        <f t="shared" si="43"/>
        <v>5</v>
      </c>
      <c r="D278" s="10" t="str">
        <f t="shared" si="44"/>
        <v>květen</v>
      </c>
      <c r="E278" s="10">
        <f t="shared" si="45"/>
        <v>2031</v>
      </c>
      <c r="F278" s="11">
        <f t="shared" si="46"/>
        <v>5503.470315897613</v>
      </c>
      <c r="G278" s="11">
        <f t="shared" si="47"/>
        <v>1906.8184259529528</v>
      </c>
      <c r="H278" s="11">
        <f t="shared" si="48"/>
        <v>3596.65188994466</v>
      </c>
      <c r="I278" s="11">
        <f t="shared" si="49"/>
        <v>434752.4115475157</v>
      </c>
      <c r="J278" s="10"/>
      <c r="K278" s="12">
        <f t="shared" si="40"/>
        <v>0.34647564472998377</v>
      </c>
      <c r="L278" s="12">
        <f t="shared" si="41"/>
        <v>0.6535243552700163</v>
      </c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6"/>
    </row>
    <row r="279" spans="2:112" ht="12.75">
      <c r="B279" s="10">
        <f t="shared" si="42"/>
        <v>264</v>
      </c>
      <c r="C279" s="10">
        <f t="shared" si="43"/>
        <v>6</v>
      </c>
      <c r="D279" s="10" t="str">
        <f t="shared" si="44"/>
        <v>červen</v>
      </c>
      <c r="E279" s="10">
        <f t="shared" si="45"/>
        <v>2031</v>
      </c>
      <c r="F279" s="11">
        <f t="shared" si="46"/>
        <v>5503.470315897613</v>
      </c>
      <c r="G279" s="11">
        <f t="shared" si="47"/>
        <v>1891.1729902316931</v>
      </c>
      <c r="H279" s="11">
        <f t="shared" si="48"/>
        <v>3612.2973256659197</v>
      </c>
      <c r="I279" s="11">
        <f t="shared" si="49"/>
        <v>431140.11422184977</v>
      </c>
      <c r="J279" s="10"/>
      <c r="K279" s="12">
        <f t="shared" si="40"/>
        <v>0.3436328137845591</v>
      </c>
      <c r="L279" s="12">
        <f t="shared" si="41"/>
        <v>0.6563671862154409</v>
      </c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6"/>
    </row>
    <row r="280" spans="2:112" ht="12.75">
      <c r="B280" s="10">
        <f t="shared" si="42"/>
        <v>265</v>
      </c>
      <c r="C280" s="10">
        <f t="shared" si="43"/>
        <v>7</v>
      </c>
      <c r="D280" s="10" t="str">
        <f t="shared" si="44"/>
        <v>červenec</v>
      </c>
      <c r="E280" s="10">
        <f t="shared" si="45"/>
        <v>2031</v>
      </c>
      <c r="F280" s="11">
        <f t="shared" si="46"/>
        <v>5503.470315897613</v>
      </c>
      <c r="G280" s="11">
        <f t="shared" si="47"/>
        <v>1875.4594968650463</v>
      </c>
      <c r="H280" s="11">
        <f t="shared" si="48"/>
        <v>3628.0108190325664</v>
      </c>
      <c r="I280" s="11">
        <f t="shared" si="49"/>
        <v>427512.1034028172</v>
      </c>
      <c r="J280" s="10"/>
      <c r="K280" s="12">
        <f t="shared" si="40"/>
        <v>0.34077761652452193</v>
      </c>
      <c r="L280" s="12">
        <f t="shared" si="41"/>
        <v>0.659222383475478</v>
      </c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6"/>
    </row>
    <row r="281" spans="2:112" ht="12.75">
      <c r="B281" s="10">
        <f t="shared" si="42"/>
        <v>266</v>
      </c>
      <c r="C281" s="10">
        <f t="shared" si="43"/>
        <v>8</v>
      </c>
      <c r="D281" s="10" t="str">
        <f t="shared" si="44"/>
        <v>srpen</v>
      </c>
      <c r="E281" s="10">
        <f t="shared" si="45"/>
        <v>2031</v>
      </c>
      <c r="F281" s="11">
        <f t="shared" si="46"/>
        <v>5503.470315897613</v>
      </c>
      <c r="G281" s="11">
        <f t="shared" si="47"/>
        <v>1859.6776498022548</v>
      </c>
      <c r="H281" s="11">
        <f t="shared" si="48"/>
        <v>3643.792666095358</v>
      </c>
      <c r="I281" s="11">
        <f t="shared" si="49"/>
        <v>423868.31073672185</v>
      </c>
      <c r="J281" s="10"/>
      <c r="K281" s="12">
        <f t="shared" si="40"/>
        <v>0.33790999915640363</v>
      </c>
      <c r="L281" s="12">
        <f t="shared" si="41"/>
        <v>0.6620900008435964</v>
      </c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6"/>
    </row>
    <row r="282" spans="2:112" ht="12.75">
      <c r="B282" s="10">
        <f t="shared" si="42"/>
        <v>267</v>
      </c>
      <c r="C282" s="10">
        <f t="shared" si="43"/>
        <v>9</v>
      </c>
      <c r="D282" s="10" t="str">
        <f t="shared" si="44"/>
        <v>září</v>
      </c>
      <c r="E282" s="10">
        <f t="shared" si="45"/>
        <v>2031</v>
      </c>
      <c r="F282" s="11">
        <f t="shared" si="46"/>
        <v>5503.470315897613</v>
      </c>
      <c r="G282" s="11">
        <f t="shared" si="47"/>
        <v>1843.82715170474</v>
      </c>
      <c r="H282" s="11">
        <f t="shared" si="48"/>
        <v>3659.643164192873</v>
      </c>
      <c r="I282" s="11">
        <f t="shared" si="49"/>
        <v>420208.667572529</v>
      </c>
      <c r="J282" s="10"/>
      <c r="K282" s="12">
        <f t="shared" si="40"/>
        <v>0.335029907652734</v>
      </c>
      <c r="L282" s="12">
        <f t="shared" si="41"/>
        <v>0.664970092347266</v>
      </c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6"/>
    </row>
    <row r="283" spans="2:112" ht="12.75">
      <c r="B283" s="10">
        <f t="shared" si="42"/>
        <v>268</v>
      </c>
      <c r="C283" s="10">
        <f t="shared" si="43"/>
        <v>10</v>
      </c>
      <c r="D283" s="10" t="str">
        <f t="shared" si="44"/>
        <v>říjen</v>
      </c>
      <c r="E283" s="10">
        <f t="shared" si="45"/>
        <v>2031</v>
      </c>
      <c r="F283" s="11">
        <f t="shared" si="46"/>
        <v>5503.470315897613</v>
      </c>
      <c r="G283" s="11">
        <f t="shared" si="47"/>
        <v>1827.907703940501</v>
      </c>
      <c r="H283" s="11">
        <f t="shared" si="48"/>
        <v>3675.5626119571116</v>
      </c>
      <c r="I283" s="11">
        <f t="shared" si="49"/>
        <v>416533.10496057186</v>
      </c>
      <c r="J283" s="10"/>
      <c r="K283" s="12">
        <f t="shared" si="40"/>
        <v>0.3321372877510234</v>
      </c>
      <c r="L283" s="12">
        <f t="shared" si="41"/>
        <v>0.6678627122489766</v>
      </c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6"/>
    </row>
    <row r="284" spans="2:112" ht="12.75">
      <c r="B284" s="10">
        <f t="shared" si="42"/>
        <v>269</v>
      </c>
      <c r="C284" s="10">
        <f t="shared" si="43"/>
        <v>11</v>
      </c>
      <c r="D284" s="10" t="str">
        <f t="shared" si="44"/>
        <v>listopad</v>
      </c>
      <c r="E284" s="10">
        <f t="shared" si="45"/>
        <v>2031</v>
      </c>
      <c r="F284" s="11">
        <f t="shared" si="46"/>
        <v>5503.470315897613</v>
      </c>
      <c r="G284" s="11">
        <f t="shared" si="47"/>
        <v>1811.9190065784878</v>
      </c>
      <c r="H284" s="11">
        <f t="shared" si="48"/>
        <v>3691.551309319125</v>
      </c>
      <c r="I284" s="11">
        <f t="shared" si="49"/>
        <v>412841.55365125276</v>
      </c>
      <c r="J284" s="10"/>
      <c r="K284" s="12">
        <f t="shared" si="40"/>
        <v>0.3292320849527404</v>
      </c>
      <c r="L284" s="12">
        <f t="shared" si="41"/>
        <v>0.6707679150472596</v>
      </c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6"/>
    </row>
    <row r="285" spans="2:112" ht="12.75">
      <c r="B285" s="10">
        <f t="shared" si="42"/>
        <v>270</v>
      </c>
      <c r="C285" s="10">
        <f t="shared" si="43"/>
        <v>12</v>
      </c>
      <c r="D285" s="10" t="str">
        <f t="shared" si="44"/>
        <v>prosinec</v>
      </c>
      <c r="E285" s="10">
        <f t="shared" si="45"/>
        <v>2031</v>
      </c>
      <c r="F285" s="11">
        <f t="shared" si="46"/>
        <v>5503.470315897613</v>
      </c>
      <c r="G285" s="11">
        <f t="shared" si="47"/>
        <v>1795.8607583829491</v>
      </c>
      <c r="H285" s="11">
        <f t="shared" si="48"/>
        <v>3707.6095575146637</v>
      </c>
      <c r="I285" s="11">
        <f t="shared" si="49"/>
        <v>409133.9440937381</v>
      </c>
      <c r="J285" s="10"/>
      <c r="K285" s="12">
        <f t="shared" si="40"/>
        <v>0.32631424452228475</v>
      </c>
      <c r="L285" s="12">
        <f t="shared" si="41"/>
        <v>0.6736857554777153</v>
      </c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6"/>
    </row>
    <row r="286" spans="2:112" ht="12.75">
      <c r="B286" s="10">
        <f t="shared" si="42"/>
        <v>271</v>
      </c>
      <c r="C286" s="10">
        <f t="shared" si="43"/>
        <v>1</v>
      </c>
      <c r="D286" s="10" t="str">
        <f t="shared" si="44"/>
        <v>leden</v>
      </c>
      <c r="E286" s="10">
        <f t="shared" si="45"/>
        <v>2032</v>
      </c>
      <c r="F286" s="11">
        <f t="shared" si="46"/>
        <v>5503.470315897613</v>
      </c>
      <c r="G286" s="11">
        <f t="shared" si="47"/>
        <v>1779.7326568077606</v>
      </c>
      <c r="H286" s="11">
        <f t="shared" si="48"/>
        <v>3723.737659089852</v>
      </c>
      <c r="I286" s="11">
        <f t="shared" si="49"/>
        <v>405410.20643464825</v>
      </c>
      <c r="J286" s="10"/>
      <c r="K286" s="12">
        <f t="shared" si="40"/>
        <v>0.3233837114859567</v>
      </c>
      <c r="L286" s="12">
        <f t="shared" si="41"/>
        <v>0.6766162885140433</v>
      </c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6"/>
    </row>
    <row r="287" spans="2:112" ht="12.75">
      <c r="B287" s="10">
        <f t="shared" si="42"/>
        <v>272</v>
      </c>
      <c r="C287" s="10">
        <f t="shared" si="43"/>
        <v>2</v>
      </c>
      <c r="D287" s="10" t="str">
        <f t="shared" si="44"/>
        <v>únor</v>
      </c>
      <c r="E287" s="10">
        <f t="shared" si="45"/>
        <v>2032</v>
      </c>
      <c r="F287" s="11">
        <f t="shared" si="46"/>
        <v>5503.470315897613</v>
      </c>
      <c r="G287" s="11">
        <f t="shared" si="47"/>
        <v>1763.5343979907198</v>
      </c>
      <c r="H287" s="11">
        <f t="shared" si="48"/>
        <v>3739.935917906893</v>
      </c>
      <c r="I287" s="11">
        <f t="shared" si="49"/>
        <v>401670.2705167414</v>
      </c>
      <c r="J287" s="10"/>
      <c r="K287" s="12">
        <f t="shared" si="40"/>
        <v>0.32044043063092065</v>
      </c>
      <c r="L287" s="12">
        <f t="shared" si="41"/>
        <v>0.6795595693690794</v>
      </c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6"/>
    </row>
    <row r="288" spans="2:112" ht="12.75">
      <c r="B288" s="10">
        <f t="shared" si="42"/>
        <v>273</v>
      </c>
      <c r="C288" s="10">
        <f t="shared" si="43"/>
        <v>3</v>
      </c>
      <c r="D288" s="10" t="str">
        <f t="shared" si="44"/>
        <v>březen</v>
      </c>
      <c r="E288" s="10">
        <f t="shared" si="45"/>
        <v>2032</v>
      </c>
      <c r="F288" s="11">
        <f t="shared" si="46"/>
        <v>5503.470315897613</v>
      </c>
      <c r="G288" s="11">
        <f t="shared" si="47"/>
        <v>1747.265676747825</v>
      </c>
      <c r="H288" s="11">
        <f t="shared" si="48"/>
        <v>3756.204639149788</v>
      </c>
      <c r="I288" s="11">
        <f t="shared" si="49"/>
        <v>397914.0658775916</v>
      </c>
      <c r="J288" s="10"/>
      <c r="K288" s="12">
        <f t="shared" si="40"/>
        <v>0.3174843465041652</v>
      </c>
      <c r="L288" s="12">
        <f t="shared" si="41"/>
        <v>0.6825156534958348</v>
      </c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6"/>
    </row>
    <row r="289" spans="2:112" ht="12.75">
      <c r="B289" s="10">
        <f t="shared" si="42"/>
        <v>274</v>
      </c>
      <c r="C289" s="10">
        <f t="shared" si="43"/>
        <v>4</v>
      </c>
      <c r="D289" s="10" t="str">
        <f t="shared" si="44"/>
        <v>duben</v>
      </c>
      <c r="E289" s="10">
        <f t="shared" si="45"/>
        <v>2032</v>
      </c>
      <c r="F289" s="11">
        <f t="shared" si="46"/>
        <v>5503.470315897613</v>
      </c>
      <c r="G289" s="11">
        <f t="shared" si="47"/>
        <v>1730.9261865675235</v>
      </c>
      <c r="H289" s="11">
        <f t="shared" si="48"/>
        <v>3772.544129330089</v>
      </c>
      <c r="I289" s="11">
        <f t="shared" si="49"/>
        <v>394141.5217482615</v>
      </c>
      <c r="J289" s="10"/>
      <c r="K289" s="12">
        <f t="shared" si="40"/>
        <v>0.3145154034114583</v>
      </c>
      <c r="L289" s="12">
        <f t="shared" si="41"/>
        <v>0.6854845965885417</v>
      </c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6"/>
    </row>
    <row r="290" spans="2:112" ht="12.75">
      <c r="B290" s="10">
        <f t="shared" si="42"/>
        <v>275</v>
      </c>
      <c r="C290" s="10">
        <f t="shared" si="43"/>
        <v>5</v>
      </c>
      <c r="D290" s="10" t="str">
        <f t="shared" si="44"/>
        <v>květen</v>
      </c>
      <c r="E290" s="10">
        <f t="shared" si="45"/>
        <v>2032</v>
      </c>
      <c r="F290" s="11">
        <f t="shared" si="46"/>
        <v>5503.470315897613</v>
      </c>
      <c r="G290" s="11">
        <f t="shared" si="47"/>
        <v>1714.5156196049377</v>
      </c>
      <c r="H290" s="11">
        <f t="shared" si="48"/>
        <v>3788.954696292675</v>
      </c>
      <c r="I290" s="11">
        <f t="shared" si="49"/>
        <v>390352.5670519688</v>
      </c>
      <c r="J290" s="10"/>
      <c r="K290" s="12">
        <f t="shared" si="40"/>
        <v>0.3115335454162982</v>
      </c>
      <c r="L290" s="12">
        <f t="shared" si="41"/>
        <v>0.6884664545837018</v>
      </c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6"/>
    </row>
    <row r="291" spans="2:112" ht="12.75">
      <c r="B291" s="10">
        <f t="shared" si="42"/>
        <v>276</v>
      </c>
      <c r="C291" s="10">
        <f t="shared" si="43"/>
        <v>6</v>
      </c>
      <c r="D291" s="10" t="str">
        <f t="shared" si="44"/>
        <v>červen</v>
      </c>
      <c r="E291" s="10">
        <f t="shared" si="45"/>
        <v>2032</v>
      </c>
      <c r="F291" s="11">
        <f t="shared" si="46"/>
        <v>5503.470315897613</v>
      </c>
      <c r="G291" s="11">
        <f t="shared" si="47"/>
        <v>1698.0336666760643</v>
      </c>
      <c r="H291" s="11">
        <f t="shared" si="48"/>
        <v>3805.4366492215486</v>
      </c>
      <c r="I291" s="11">
        <f t="shared" si="49"/>
        <v>386547.1304027473</v>
      </c>
      <c r="J291" s="10"/>
      <c r="K291" s="12">
        <f t="shared" si="40"/>
        <v>0.308538716338859</v>
      </c>
      <c r="L291" s="12">
        <f t="shared" si="41"/>
        <v>0.691461283661141</v>
      </c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6"/>
    </row>
    <row r="292" spans="2:112" ht="12.75">
      <c r="B292" s="10">
        <f t="shared" si="42"/>
        <v>277</v>
      </c>
      <c r="C292" s="10">
        <f t="shared" si="43"/>
        <v>7</v>
      </c>
      <c r="D292" s="10" t="str">
        <f t="shared" si="44"/>
        <v>červenec</v>
      </c>
      <c r="E292" s="10">
        <f t="shared" si="45"/>
        <v>2032</v>
      </c>
      <c r="F292" s="11">
        <f t="shared" si="46"/>
        <v>5503.470315897613</v>
      </c>
      <c r="G292" s="11">
        <f t="shared" si="47"/>
        <v>1681.4800172519508</v>
      </c>
      <c r="H292" s="11">
        <f t="shared" si="48"/>
        <v>3821.990298645662</v>
      </c>
      <c r="I292" s="11">
        <f t="shared" si="49"/>
        <v>382725.1401041016</v>
      </c>
      <c r="J292" s="10"/>
      <c r="K292" s="12">
        <f t="shared" si="40"/>
        <v>0.3055308597549331</v>
      </c>
      <c r="L292" s="12">
        <f t="shared" si="41"/>
        <v>0.6944691402450669</v>
      </c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6"/>
    </row>
    <row r="293" spans="2:112" ht="12.75">
      <c r="B293" s="10">
        <f t="shared" si="42"/>
        <v>278</v>
      </c>
      <c r="C293" s="10">
        <f t="shared" si="43"/>
        <v>8</v>
      </c>
      <c r="D293" s="10" t="str">
        <f t="shared" si="44"/>
        <v>srpen</v>
      </c>
      <c r="E293" s="10">
        <f t="shared" si="45"/>
        <v>2032</v>
      </c>
      <c r="F293" s="11">
        <f t="shared" si="46"/>
        <v>5503.470315897613</v>
      </c>
      <c r="G293" s="11">
        <f t="shared" si="47"/>
        <v>1664.8543594528421</v>
      </c>
      <c r="H293" s="11">
        <f t="shared" si="48"/>
        <v>3838.6159564447707</v>
      </c>
      <c r="I293" s="11">
        <f t="shared" si="49"/>
        <v>378886.52414765686</v>
      </c>
      <c r="J293" s="10"/>
      <c r="K293" s="12">
        <f t="shared" si="40"/>
        <v>0.30250991899486707</v>
      </c>
      <c r="L293" s="12">
        <f t="shared" si="41"/>
        <v>0.697490081005133</v>
      </c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6"/>
    </row>
    <row r="294" spans="2:112" ht="12.75">
      <c r="B294" s="10">
        <f t="shared" si="42"/>
        <v>279</v>
      </c>
      <c r="C294" s="10">
        <f t="shared" si="43"/>
        <v>9</v>
      </c>
      <c r="D294" s="10" t="str">
        <f t="shared" si="44"/>
        <v>září</v>
      </c>
      <c r="E294" s="10">
        <f t="shared" si="45"/>
        <v>2032</v>
      </c>
      <c r="F294" s="11">
        <f t="shared" si="46"/>
        <v>5503.470315897613</v>
      </c>
      <c r="G294" s="11">
        <f t="shared" si="47"/>
        <v>1648.1563800423073</v>
      </c>
      <c r="H294" s="11">
        <f t="shared" si="48"/>
        <v>3855.3139358553053</v>
      </c>
      <c r="I294" s="11">
        <f t="shared" si="49"/>
        <v>375031.2102118016</v>
      </c>
      <c r="J294" s="10"/>
      <c r="K294" s="12">
        <f t="shared" si="40"/>
        <v>0.2994758371424947</v>
      </c>
      <c r="L294" s="12">
        <f t="shared" si="41"/>
        <v>0.7005241628575053</v>
      </c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6"/>
    </row>
    <row r="295" spans="2:112" ht="12.75">
      <c r="B295" s="10">
        <f t="shared" si="42"/>
        <v>280</v>
      </c>
      <c r="C295" s="10">
        <f t="shared" si="43"/>
        <v>10</v>
      </c>
      <c r="D295" s="10" t="str">
        <f t="shared" si="44"/>
        <v>říjen</v>
      </c>
      <c r="E295" s="10">
        <f t="shared" si="45"/>
        <v>2032</v>
      </c>
      <c r="F295" s="11">
        <f t="shared" si="46"/>
        <v>5503.470315897613</v>
      </c>
      <c r="G295" s="11">
        <f t="shared" si="47"/>
        <v>1631.3857644213367</v>
      </c>
      <c r="H295" s="11">
        <f t="shared" si="48"/>
        <v>3872.084551476276</v>
      </c>
      <c r="I295" s="11">
        <f t="shared" si="49"/>
        <v>371159.1256603253</v>
      </c>
      <c r="J295" s="10"/>
      <c r="K295" s="12">
        <f t="shared" si="40"/>
        <v>0.29642855703406457</v>
      </c>
      <c r="L295" s="12">
        <f t="shared" si="41"/>
        <v>0.7035714429659354</v>
      </c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6"/>
    </row>
    <row r="296" spans="2:112" ht="12.75">
      <c r="B296" s="10">
        <f t="shared" si="42"/>
        <v>281</v>
      </c>
      <c r="C296" s="10">
        <f t="shared" si="43"/>
        <v>11</v>
      </c>
      <c r="D296" s="10" t="str">
        <f t="shared" si="44"/>
        <v>listopad</v>
      </c>
      <c r="E296" s="10">
        <f t="shared" si="45"/>
        <v>2032</v>
      </c>
      <c r="F296" s="11">
        <f t="shared" si="46"/>
        <v>5503.470315897613</v>
      </c>
      <c r="G296" s="11">
        <f t="shared" si="47"/>
        <v>1614.5421966224148</v>
      </c>
      <c r="H296" s="11">
        <f t="shared" si="48"/>
        <v>3888.928119275198</v>
      </c>
      <c r="I296" s="11">
        <f t="shared" si="49"/>
        <v>367270.1975410501</v>
      </c>
      <c r="J296" s="10"/>
      <c r="K296" s="12">
        <f t="shared" si="40"/>
        <v>0.2933680212571627</v>
      </c>
      <c r="L296" s="12">
        <f t="shared" si="41"/>
        <v>0.7066319787428372</v>
      </c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6"/>
    </row>
    <row r="297" spans="2:112" ht="12.75">
      <c r="B297" s="10">
        <f t="shared" si="42"/>
        <v>282</v>
      </c>
      <c r="C297" s="10">
        <f t="shared" si="43"/>
        <v>12</v>
      </c>
      <c r="D297" s="10" t="str">
        <f t="shared" si="44"/>
        <v>prosinec</v>
      </c>
      <c r="E297" s="10">
        <f t="shared" si="45"/>
        <v>2032</v>
      </c>
      <c r="F297" s="11">
        <f t="shared" si="46"/>
        <v>5503.470315897613</v>
      </c>
      <c r="G297" s="11">
        <f t="shared" si="47"/>
        <v>1597.6253593035676</v>
      </c>
      <c r="H297" s="11">
        <f t="shared" si="48"/>
        <v>3905.844956594045</v>
      </c>
      <c r="I297" s="11">
        <f t="shared" si="49"/>
        <v>363364.35258445604</v>
      </c>
      <c r="J297" s="10"/>
      <c r="K297" s="12">
        <f t="shared" si="40"/>
        <v>0.2902941721496314</v>
      </c>
      <c r="L297" s="12">
        <f t="shared" si="41"/>
        <v>0.7097058278503686</v>
      </c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6"/>
    </row>
    <row r="298" spans="2:112" ht="12.75">
      <c r="B298" s="10">
        <f t="shared" si="42"/>
        <v>283</v>
      </c>
      <c r="C298" s="10">
        <f t="shared" si="43"/>
        <v>1</v>
      </c>
      <c r="D298" s="10" t="str">
        <f t="shared" si="44"/>
        <v>leden</v>
      </c>
      <c r="E298" s="10">
        <f t="shared" si="45"/>
        <v>2033</v>
      </c>
      <c r="F298" s="11">
        <f t="shared" si="46"/>
        <v>5503.470315897613</v>
      </c>
      <c r="G298" s="11">
        <f t="shared" si="47"/>
        <v>1580.6349337423837</v>
      </c>
      <c r="H298" s="11">
        <f t="shared" si="48"/>
        <v>3922.835382155229</v>
      </c>
      <c r="I298" s="11">
        <f t="shared" si="49"/>
        <v>359441.51720230083</v>
      </c>
      <c r="J298" s="10"/>
      <c r="K298" s="12">
        <f t="shared" si="40"/>
        <v>0.28720695179848227</v>
      </c>
      <c r="L298" s="12">
        <f t="shared" si="41"/>
        <v>0.7127930482015177</v>
      </c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6"/>
    </row>
    <row r="299" spans="2:112" ht="12.75">
      <c r="B299" s="10">
        <f t="shared" si="42"/>
        <v>284</v>
      </c>
      <c r="C299" s="10">
        <f t="shared" si="43"/>
        <v>2</v>
      </c>
      <c r="D299" s="10" t="str">
        <f t="shared" si="44"/>
        <v>únor</v>
      </c>
      <c r="E299" s="10">
        <f t="shared" si="45"/>
        <v>2033</v>
      </c>
      <c r="F299" s="11">
        <f t="shared" si="46"/>
        <v>5503.470315897613</v>
      </c>
      <c r="G299" s="11">
        <f t="shared" si="47"/>
        <v>1563.5705998300084</v>
      </c>
      <c r="H299" s="11">
        <f t="shared" si="48"/>
        <v>3939.8997160676045</v>
      </c>
      <c r="I299" s="11">
        <f t="shared" si="49"/>
        <v>355501.61748623324</v>
      </c>
      <c r="J299" s="10"/>
      <c r="K299" s="12">
        <f t="shared" si="40"/>
        <v>0.28410630203880566</v>
      </c>
      <c r="L299" s="12">
        <f t="shared" si="41"/>
        <v>0.7158936979611943</v>
      </c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6"/>
    </row>
    <row r="300" spans="2:112" ht="12.75">
      <c r="B300" s="10">
        <f t="shared" si="42"/>
        <v>285</v>
      </c>
      <c r="C300" s="10">
        <f t="shared" si="43"/>
        <v>3</v>
      </c>
      <c r="D300" s="10" t="str">
        <f t="shared" si="44"/>
        <v>březen</v>
      </c>
      <c r="E300" s="10">
        <f t="shared" si="45"/>
        <v>2033</v>
      </c>
      <c r="F300" s="11">
        <f t="shared" si="46"/>
        <v>5503.470315897613</v>
      </c>
      <c r="G300" s="11">
        <f t="shared" si="47"/>
        <v>1546.4320360651145</v>
      </c>
      <c r="H300" s="11">
        <f t="shared" si="48"/>
        <v>3957.038279832498</v>
      </c>
      <c r="I300" s="11">
        <f t="shared" si="49"/>
        <v>351544.5792064007</v>
      </c>
      <c r="J300" s="10"/>
      <c r="K300" s="12">
        <f t="shared" si="40"/>
        <v>0.2809921644526745</v>
      </c>
      <c r="L300" s="12">
        <f t="shared" si="41"/>
        <v>0.7190078355473255</v>
      </c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6"/>
    </row>
    <row r="301" spans="2:112" ht="12.75">
      <c r="B301" s="10">
        <f t="shared" si="42"/>
        <v>286</v>
      </c>
      <c r="C301" s="10">
        <f t="shared" si="43"/>
        <v>4</v>
      </c>
      <c r="D301" s="10" t="str">
        <f t="shared" si="44"/>
        <v>duben</v>
      </c>
      <c r="E301" s="10">
        <f t="shared" si="45"/>
        <v>2033</v>
      </c>
      <c r="F301" s="11">
        <f t="shared" si="46"/>
        <v>5503.470315897613</v>
      </c>
      <c r="G301" s="11">
        <f t="shared" si="47"/>
        <v>1529.2189195478431</v>
      </c>
      <c r="H301" s="11">
        <f t="shared" si="48"/>
        <v>3974.2513963497695</v>
      </c>
      <c r="I301" s="11">
        <f t="shared" si="49"/>
        <v>347570.327810051</v>
      </c>
      <c r="J301" s="10"/>
      <c r="K301" s="12">
        <f t="shared" si="40"/>
        <v>0.2778644803680436</v>
      </c>
      <c r="L301" s="12">
        <f t="shared" si="41"/>
        <v>0.7221355196319563</v>
      </c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6"/>
    </row>
    <row r="302" spans="2:112" ht="12.75">
      <c r="B302" s="10">
        <f t="shared" si="42"/>
        <v>287</v>
      </c>
      <c r="C302" s="10">
        <f t="shared" si="43"/>
        <v>5</v>
      </c>
      <c r="D302" s="10" t="str">
        <f t="shared" si="44"/>
        <v>květen</v>
      </c>
      <c r="E302" s="10">
        <f t="shared" si="45"/>
        <v>2033</v>
      </c>
      <c r="F302" s="11">
        <f t="shared" si="46"/>
        <v>5503.470315897613</v>
      </c>
      <c r="G302" s="11">
        <f t="shared" si="47"/>
        <v>1511.9309259737215</v>
      </c>
      <c r="H302" s="11">
        <f t="shared" si="48"/>
        <v>3991.539389923891</v>
      </c>
      <c r="I302" s="11">
        <f t="shared" si="49"/>
        <v>343578.78842012706</v>
      </c>
      <c r="J302" s="10"/>
      <c r="K302" s="12">
        <f t="shared" si="40"/>
        <v>0.27472319085764463</v>
      </c>
      <c r="L302" s="12">
        <f t="shared" si="41"/>
        <v>0.7252768091423554</v>
      </c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6"/>
    </row>
    <row r="303" spans="2:112" ht="12.75">
      <c r="B303" s="10">
        <f t="shared" si="42"/>
        <v>288</v>
      </c>
      <c r="C303" s="10">
        <f t="shared" si="43"/>
        <v>6</v>
      </c>
      <c r="D303" s="10" t="str">
        <f t="shared" si="44"/>
        <v>červen</v>
      </c>
      <c r="E303" s="10">
        <f t="shared" si="45"/>
        <v>2033</v>
      </c>
      <c r="F303" s="11">
        <f t="shared" si="46"/>
        <v>5503.470315897613</v>
      </c>
      <c r="G303" s="11">
        <f t="shared" si="47"/>
        <v>1494.5677296275528</v>
      </c>
      <c r="H303" s="11">
        <f t="shared" si="48"/>
        <v>4008.90258627006</v>
      </c>
      <c r="I303" s="11">
        <f t="shared" si="49"/>
        <v>339569.885833857</v>
      </c>
      <c r="J303" s="10"/>
      <c r="K303" s="12">
        <f t="shared" si="40"/>
        <v>0.2715682367378754</v>
      </c>
      <c r="L303" s="12">
        <f t="shared" si="41"/>
        <v>0.7284317632621247</v>
      </c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6"/>
    </row>
    <row r="304" spans="2:112" ht="12.75">
      <c r="B304" s="10">
        <f t="shared" si="42"/>
        <v>289</v>
      </c>
      <c r="C304" s="10">
        <f t="shared" si="43"/>
        <v>7</v>
      </c>
      <c r="D304" s="10" t="str">
        <f t="shared" si="44"/>
        <v>červenec</v>
      </c>
      <c r="E304" s="10">
        <f t="shared" si="45"/>
        <v>2033</v>
      </c>
      <c r="F304" s="11">
        <f t="shared" si="46"/>
        <v>5503.470315897613</v>
      </c>
      <c r="G304" s="11">
        <f t="shared" si="47"/>
        <v>1477.1290033772777</v>
      </c>
      <c r="H304" s="11">
        <f t="shared" si="48"/>
        <v>4026.341312520335</v>
      </c>
      <c r="I304" s="11">
        <f t="shared" si="49"/>
        <v>335543.5445213367</v>
      </c>
      <c r="J304" s="10"/>
      <c r="K304" s="12">
        <f t="shared" si="40"/>
        <v>0.2683995585676851</v>
      </c>
      <c r="L304" s="12">
        <f t="shared" si="41"/>
        <v>0.731600441432315</v>
      </c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6"/>
    </row>
    <row r="305" spans="2:112" ht="12.75">
      <c r="B305" s="10">
        <f t="shared" si="42"/>
        <v>290</v>
      </c>
      <c r="C305" s="10">
        <f t="shared" si="43"/>
        <v>8</v>
      </c>
      <c r="D305" s="10" t="str">
        <f t="shared" si="44"/>
        <v>srpen</v>
      </c>
      <c r="E305" s="10">
        <f t="shared" si="45"/>
        <v>2033</v>
      </c>
      <c r="F305" s="11">
        <f t="shared" si="46"/>
        <v>5503.470315897613</v>
      </c>
      <c r="G305" s="11">
        <f t="shared" si="47"/>
        <v>1459.6144186678143</v>
      </c>
      <c r="H305" s="11">
        <f t="shared" si="48"/>
        <v>4043.8558972297983</v>
      </c>
      <c r="I305" s="11">
        <f t="shared" si="49"/>
        <v>331499.6886241069</v>
      </c>
      <c r="J305" s="10"/>
      <c r="K305" s="12">
        <f t="shared" si="40"/>
        <v>0.2652170966474545</v>
      </c>
      <c r="L305" s="12">
        <f t="shared" si="41"/>
        <v>0.7347829033525455</v>
      </c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6"/>
    </row>
    <row r="306" spans="2:112" ht="12.75">
      <c r="B306" s="10">
        <f t="shared" si="42"/>
        <v>291</v>
      </c>
      <c r="C306" s="10">
        <f t="shared" si="43"/>
        <v>9</v>
      </c>
      <c r="D306" s="10" t="str">
        <f t="shared" si="44"/>
        <v>září</v>
      </c>
      <c r="E306" s="10">
        <f t="shared" si="45"/>
        <v>2033</v>
      </c>
      <c r="F306" s="11">
        <f t="shared" si="46"/>
        <v>5503.470315897613</v>
      </c>
      <c r="G306" s="11">
        <f t="shared" si="47"/>
        <v>1442.0236455148647</v>
      </c>
      <c r="H306" s="11">
        <f t="shared" si="48"/>
        <v>4061.446670382748</v>
      </c>
      <c r="I306" s="11">
        <f t="shared" si="49"/>
        <v>327438.2419537241</v>
      </c>
      <c r="J306" s="10"/>
      <c r="K306" s="12">
        <f t="shared" si="40"/>
        <v>0.26202079101787096</v>
      </c>
      <c r="L306" s="12">
        <f t="shared" si="41"/>
        <v>0.7379792089821291</v>
      </c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6"/>
    </row>
    <row r="307" spans="2:112" ht="12.75">
      <c r="B307" s="10">
        <f t="shared" si="42"/>
        <v>292</v>
      </c>
      <c r="C307" s="10">
        <f t="shared" si="43"/>
        <v>10</v>
      </c>
      <c r="D307" s="10" t="str">
        <f t="shared" si="44"/>
        <v>říjen</v>
      </c>
      <c r="E307" s="10">
        <f t="shared" si="45"/>
        <v>2033</v>
      </c>
      <c r="F307" s="11">
        <f t="shared" si="46"/>
        <v>5503.470315897613</v>
      </c>
      <c r="G307" s="11">
        <f t="shared" si="47"/>
        <v>1424.3563524986998</v>
      </c>
      <c r="H307" s="11">
        <f t="shared" si="48"/>
        <v>4079.113963398913</v>
      </c>
      <c r="I307" s="11">
        <f t="shared" si="49"/>
        <v>323359.1279903252</v>
      </c>
      <c r="J307" s="10"/>
      <c r="K307" s="12">
        <f t="shared" si="40"/>
        <v>0.2588105814587987</v>
      </c>
      <c r="L307" s="12">
        <f t="shared" si="41"/>
        <v>0.7411894185412014</v>
      </c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6"/>
    </row>
    <row r="308" spans="2:112" ht="12.75">
      <c r="B308" s="10">
        <f t="shared" si="42"/>
        <v>293</v>
      </c>
      <c r="C308" s="10">
        <f t="shared" si="43"/>
        <v>11</v>
      </c>
      <c r="D308" s="10" t="str">
        <f t="shared" si="44"/>
        <v>listopad</v>
      </c>
      <c r="E308" s="10">
        <f t="shared" si="45"/>
        <v>2033</v>
      </c>
      <c r="F308" s="11">
        <f t="shared" si="46"/>
        <v>5503.470315897613</v>
      </c>
      <c r="G308" s="11">
        <f t="shared" si="47"/>
        <v>1406.6122067579145</v>
      </c>
      <c r="H308" s="11">
        <f t="shared" si="48"/>
        <v>4096.858109139698</v>
      </c>
      <c r="I308" s="11">
        <f t="shared" si="49"/>
        <v>319262.2698811855</v>
      </c>
      <c r="J308" s="10"/>
      <c r="K308" s="12">
        <f t="shared" si="40"/>
        <v>0.2555864074881445</v>
      </c>
      <c r="L308" s="12">
        <f t="shared" si="41"/>
        <v>0.7444135925118556</v>
      </c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6"/>
    </row>
    <row r="309" spans="2:112" ht="12.75">
      <c r="B309" s="10">
        <f t="shared" si="42"/>
        <v>294</v>
      </c>
      <c r="C309" s="10">
        <f t="shared" si="43"/>
        <v>12</v>
      </c>
      <c r="D309" s="10" t="str">
        <f t="shared" si="44"/>
        <v>prosinec</v>
      </c>
      <c r="E309" s="10">
        <f t="shared" si="45"/>
        <v>2033</v>
      </c>
      <c r="F309" s="11">
        <f t="shared" si="46"/>
        <v>5503.470315897613</v>
      </c>
      <c r="G309" s="11">
        <f t="shared" si="47"/>
        <v>1388.7908739831566</v>
      </c>
      <c r="H309" s="11">
        <f t="shared" si="48"/>
        <v>4114.679441914456</v>
      </c>
      <c r="I309" s="11">
        <f t="shared" si="49"/>
        <v>315147.59043927107</v>
      </c>
      <c r="J309" s="10"/>
      <c r="K309" s="12">
        <f t="shared" si="40"/>
        <v>0.25234820836071786</v>
      </c>
      <c r="L309" s="12">
        <f t="shared" si="41"/>
        <v>0.7476517916392822</v>
      </c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6"/>
    </row>
    <row r="310" spans="2:112" ht="12.75">
      <c r="B310" s="10">
        <f t="shared" si="42"/>
        <v>295</v>
      </c>
      <c r="C310" s="10">
        <f t="shared" si="43"/>
        <v>1</v>
      </c>
      <c r="D310" s="10" t="str">
        <f t="shared" si="44"/>
        <v>leden</v>
      </c>
      <c r="E310" s="10">
        <f t="shared" si="45"/>
        <v>2034</v>
      </c>
      <c r="F310" s="11">
        <f t="shared" si="46"/>
        <v>5503.470315897613</v>
      </c>
      <c r="G310" s="11">
        <f t="shared" si="47"/>
        <v>1370.8920184108292</v>
      </c>
      <c r="H310" s="11">
        <f t="shared" si="48"/>
        <v>4132.578297486783</v>
      </c>
      <c r="I310" s="11">
        <f t="shared" si="49"/>
        <v>311015.0121417843</v>
      </c>
      <c r="J310" s="10"/>
      <c r="K310" s="12">
        <f t="shared" si="40"/>
        <v>0.24909592306708708</v>
      </c>
      <c r="L310" s="12">
        <f t="shared" si="41"/>
        <v>0.750904076932913</v>
      </c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6"/>
    </row>
    <row r="311" spans="2:112" ht="12.75">
      <c r="B311" s="10">
        <f t="shared" si="42"/>
        <v>296</v>
      </c>
      <c r="C311" s="10">
        <f t="shared" si="43"/>
        <v>2</v>
      </c>
      <c r="D311" s="10" t="str">
        <f t="shared" si="44"/>
        <v>únor</v>
      </c>
      <c r="E311" s="10">
        <f t="shared" si="45"/>
        <v>2034</v>
      </c>
      <c r="F311" s="11">
        <f t="shared" si="46"/>
        <v>5503.470315897613</v>
      </c>
      <c r="G311" s="11">
        <f t="shared" si="47"/>
        <v>1352.9153028167616</v>
      </c>
      <c r="H311" s="11">
        <f t="shared" si="48"/>
        <v>4150.5550130808515</v>
      </c>
      <c r="I311" s="11">
        <f t="shared" si="49"/>
        <v>306864.4571287035</v>
      </c>
      <c r="J311" s="10"/>
      <c r="K311" s="12">
        <f t="shared" si="40"/>
        <v>0.2458294903324289</v>
      </c>
      <c r="L311" s="12">
        <f t="shared" si="41"/>
        <v>0.754170509667571</v>
      </c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6"/>
    </row>
    <row r="312" spans="2:112" ht="12.75">
      <c r="B312" s="10">
        <f t="shared" si="42"/>
        <v>297</v>
      </c>
      <c r="C312" s="10">
        <f t="shared" si="43"/>
        <v>3</v>
      </c>
      <c r="D312" s="10" t="str">
        <f t="shared" si="44"/>
        <v>březen</v>
      </c>
      <c r="E312" s="10">
        <f t="shared" si="45"/>
        <v>2034</v>
      </c>
      <c r="F312" s="11">
        <f t="shared" si="46"/>
        <v>5503.470315897613</v>
      </c>
      <c r="G312" s="11">
        <f t="shared" si="47"/>
        <v>1334.86038850986</v>
      </c>
      <c r="H312" s="11">
        <f t="shared" si="48"/>
        <v>4168.609927387753</v>
      </c>
      <c r="I312" s="11">
        <f t="shared" si="49"/>
        <v>302695.84720131574</v>
      </c>
      <c r="J312" s="10"/>
      <c r="K312" s="12">
        <f t="shared" si="40"/>
        <v>0.24254884861537498</v>
      </c>
      <c r="L312" s="12">
        <f t="shared" si="41"/>
        <v>0.757451151384625</v>
      </c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6"/>
    </row>
    <row r="313" spans="2:112" ht="12.75">
      <c r="B313" s="10">
        <f t="shared" si="42"/>
        <v>298</v>
      </c>
      <c r="C313" s="10">
        <f t="shared" si="43"/>
        <v>4</v>
      </c>
      <c r="D313" s="10" t="str">
        <f t="shared" si="44"/>
        <v>duben</v>
      </c>
      <c r="E313" s="10">
        <f t="shared" si="45"/>
        <v>2034</v>
      </c>
      <c r="F313" s="11">
        <f t="shared" si="46"/>
        <v>5503.470315897613</v>
      </c>
      <c r="G313" s="11">
        <f t="shared" si="47"/>
        <v>1316.7269353257234</v>
      </c>
      <c r="H313" s="11">
        <f t="shared" si="48"/>
        <v>4186.743380571889</v>
      </c>
      <c r="I313" s="11">
        <f t="shared" si="49"/>
        <v>298509.10382074385</v>
      </c>
      <c r="J313" s="10"/>
      <c r="K313" s="12">
        <f t="shared" si="40"/>
        <v>0.2392539361068519</v>
      </c>
      <c r="L313" s="12">
        <f t="shared" si="41"/>
        <v>0.7607460638931481</v>
      </c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6"/>
    </row>
    <row r="314" spans="2:112" ht="12.75">
      <c r="B314" s="10">
        <f t="shared" si="42"/>
        <v>299</v>
      </c>
      <c r="C314" s="10">
        <f t="shared" si="43"/>
        <v>5</v>
      </c>
      <c r="D314" s="10" t="str">
        <f t="shared" si="44"/>
        <v>květen</v>
      </c>
      <c r="E314" s="10">
        <f t="shared" si="45"/>
        <v>2034</v>
      </c>
      <c r="F314" s="11">
        <f t="shared" si="46"/>
        <v>5503.470315897613</v>
      </c>
      <c r="G314" s="11">
        <f t="shared" si="47"/>
        <v>1298.5146016202357</v>
      </c>
      <c r="H314" s="11">
        <f t="shared" si="48"/>
        <v>4204.955714277377</v>
      </c>
      <c r="I314" s="11">
        <f t="shared" si="49"/>
        <v>294304.14810646645</v>
      </c>
      <c r="J314" s="10"/>
      <c r="K314" s="12">
        <f t="shared" si="40"/>
        <v>0.2359446907289167</v>
      </c>
      <c r="L314" s="12">
        <f t="shared" si="41"/>
        <v>0.7640553092710833</v>
      </c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6"/>
    </row>
    <row r="315" spans="2:112" ht="12.75">
      <c r="B315" s="10">
        <f t="shared" si="42"/>
        <v>300</v>
      </c>
      <c r="C315" s="10">
        <f t="shared" si="43"/>
        <v>6</v>
      </c>
      <c r="D315" s="10" t="str">
        <f t="shared" si="44"/>
        <v>červen</v>
      </c>
      <c r="E315" s="10">
        <f t="shared" si="45"/>
        <v>2034</v>
      </c>
      <c r="F315" s="11">
        <f t="shared" si="46"/>
        <v>5503.470315897613</v>
      </c>
      <c r="G315" s="11">
        <f t="shared" si="47"/>
        <v>1280.223044263129</v>
      </c>
      <c r="H315" s="11">
        <f t="shared" si="48"/>
        <v>4223.247271634484</v>
      </c>
      <c r="I315" s="11">
        <f t="shared" si="49"/>
        <v>290080.900834832</v>
      </c>
      <c r="J315" s="10"/>
      <c r="K315" s="12">
        <f t="shared" si="40"/>
        <v>0.23262105013358744</v>
      </c>
      <c r="L315" s="12">
        <f t="shared" si="41"/>
        <v>0.7673789498664125</v>
      </c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6"/>
    </row>
    <row r="316" spans="2:112" ht="12.75">
      <c r="B316" s="10">
        <f t="shared" si="42"/>
        <v>301</v>
      </c>
      <c r="C316" s="10">
        <f t="shared" si="43"/>
        <v>7</v>
      </c>
      <c r="D316" s="10" t="str">
        <f t="shared" si="44"/>
        <v>červenec</v>
      </c>
      <c r="E316" s="10">
        <f t="shared" si="45"/>
        <v>2034</v>
      </c>
      <c r="F316" s="11">
        <f t="shared" si="46"/>
        <v>5503.470315897613</v>
      </c>
      <c r="G316" s="11">
        <f t="shared" si="47"/>
        <v>1261.851918631519</v>
      </c>
      <c r="H316" s="11">
        <f t="shared" si="48"/>
        <v>4241.618397266094</v>
      </c>
      <c r="I316" s="11">
        <f t="shared" si="49"/>
        <v>285839.2824375659</v>
      </c>
      <c r="J316" s="10"/>
      <c r="K316" s="12">
        <f t="shared" si="40"/>
        <v>0.2292829517016686</v>
      </c>
      <c r="L316" s="12">
        <f t="shared" si="41"/>
        <v>0.7707170482983314</v>
      </c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6"/>
    </row>
    <row r="317" spans="2:112" ht="12.75">
      <c r="B317" s="10">
        <f t="shared" si="42"/>
        <v>302</v>
      </c>
      <c r="C317" s="10">
        <f t="shared" si="43"/>
        <v>8</v>
      </c>
      <c r="D317" s="10" t="str">
        <f t="shared" si="44"/>
        <v>srpen</v>
      </c>
      <c r="E317" s="10">
        <f t="shared" si="45"/>
        <v>2034</v>
      </c>
      <c r="F317" s="11">
        <f t="shared" si="46"/>
        <v>5503.470315897613</v>
      </c>
      <c r="G317" s="11">
        <f t="shared" si="47"/>
        <v>1243.4008786034115</v>
      </c>
      <c r="H317" s="11">
        <f t="shared" si="48"/>
        <v>4260.069437294202</v>
      </c>
      <c r="I317" s="11">
        <f t="shared" si="49"/>
        <v>281579.2130002717</v>
      </c>
      <c r="J317" s="10"/>
      <c r="K317" s="12">
        <f t="shared" si="40"/>
        <v>0.22593033254157083</v>
      </c>
      <c r="L317" s="12">
        <f t="shared" si="41"/>
        <v>0.7740696674584292</v>
      </c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6"/>
    </row>
    <row r="318" spans="2:112" ht="12.75">
      <c r="B318" s="10">
        <f t="shared" si="42"/>
        <v>303</v>
      </c>
      <c r="C318" s="10">
        <f t="shared" si="43"/>
        <v>9</v>
      </c>
      <c r="D318" s="10" t="str">
        <f t="shared" si="44"/>
        <v>září</v>
      </c>
      <c r="E318" s="10">
        <f t="shared" si="45"/>
        <v>2034</v>
      </c>
      <c r="F318" s="11">
        <f t="shared" si="46"/>
        <v>5503.470315897613</v>
      </c>
      <c r="G318" s="11">
        <f t="shared" si="47"/>
        <v>1224.8695765511816</v>
      </c>
      <c r="H318" s="11">
        <f t="shared" si="48"/>
        <v>4278.6007393464315</v>
      </c>
      <c r="I318" s="11">
        <f t="shared" si="49"/>
        <v>277300.6122609253</v>
      </c>
      <c r="J318" s="10"/>
      <c r="K318" s="12">
        <f t="shared" si="40"/>
        <v>0.22256312948812665</v>
      </c>
      <c r="L318" s="12">
        <f t="shared" si="41"/>
        <v>0.7774368705118734</v>
      </c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6"/>
    </row>
    <row r="319" spans="2:112" ht="12.75">
      <c r="B319" s="10">
        <f t="shared" si="42"/>
        <v>304</v>
      </c>
      <c r="C319" s="10">
        <f t="shared" si="43"/>
        <v>10</v>
      </c>
      <c r="D319" s="10" t="str">
        <f t="shared" si="44"/>
        <v>říjen</v>
      </c>
      <c r="E319" s="10">
        <f t="shared" si="45"/>
        <v>2034</v>
      </c>
      <c r="F319" s="11">
        <f t="shared" si="46"/>
        <v>5503.470315897613</v>
      </c>
      <c r="G319" s="11">
        <f t="shared" si="47"/>
        <v>1206.257663335025</v>
      </c>
      <c r="H319" s="11">
        <f t="shared" si="48"/>
        <v>4297.212652562588</v>
      </c>
      <c r="I319" s="11">
        <f t="shared" si="49"/>
        <v>273003.3996083627</v>
      </c>
      <c r="J319" s="10"/>
      <c r="K319" s="12">
        <f t="shared" si="40"/>
        <v>0.21918127910140006</v>
      </c>
      <c r="L319" s="12">
        <f t="shared" si="41"/>
        <v>0.7808187208985999</v>
      </c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6"/>
    </row>
    <row r="320" spans="2:112" ht="12.75">
      <c r="B320" s="10">
        <f t="shared" si="42"/>
        <v>305</v>
      </c>
      <c r="C320" s="10">
        <f t="shared" si="43"/>
        <v>11</v>
      </c>
      <c r="D320" s="10" t="str">
        <f t="shared" si="44"/>
        <v>listopad</v>
      </c>
      <c r="E320" s="10">
        <f t="shared" si="45"/>
        <v>2034</v>
      </c>
      <c r="F320" s="11">
        <f t="shared" si="46"/>
        <v>5503.470315897613</v>
      </c>
      <c r="G320" s="11">
        <f t="shared" si="47"/>
        <v>1187.5647882963776</v>
      </c>
      <c r="H320" s="11">
        <f t="shared" si="48"/>
        <v>4315.905527601235</v>
      </c>
      <c r="I320" s="11">
        <f t="shared" si="49"/>
        <v>268687.49408076145</v>
      </c>
      <c r="J320" s="10"/>
      <c r="K320" s="12">
        <f t="shared" si="40"/>
        <v>0.21578471766549112</v>
      </c>
      <c r="L320" s="12">
        <f t="shared" si="41"/>
        <v>0.7842152823345089</v>
      </c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6"/>
    </row>
    <row r="321" spans="2:112" ht="12.75">
      <c r="B321" s="10">
        <f t="shared" si="42"/>
        <v>306</v>
      </c>
      <c r="C321" s="10">
        <f t="shared" si="43"/>
        <v>12</v>
      </c>
      <c r="D321" s="10" t="str">
        <f t="shared" si="44"/>
        <v>prosinec</v>
      </c>
      <c r="E321" s="10">
        <f t="shared" si="45"/>
        <v>2034</v>
      </c>
      <c r="F321" s="11">
        <f t="shared" si="46"/>
        <v>5503.470315897613</v>
      </c>
      <c r="G321" s="11">
        <f t="shared" si="47"/>
        <v>1168.7905992513122</v>
      </c>
      <c r="H321" s="11">
        <f t="shared" si="48"/>
        <v>4334.6797166463</v>
      </c>
      <c r="I321" s="11">
        <f t="shared" si="49"/>
        <v>264352.8143641151</v>
      </c>
      <c r="J321" s="10"/>
      <c r="K321" s="12">
        <f t="shared" si="40"/>
        <v>0.212373381187336</v>
      </c>
      <c r="L321" s="12">
        <f t="shared" si="41"/>
        <v>0.7876266188126639</v>
      </c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6"/>
    </row>
    <row r="322" spans="2:112" ht="12.75">
      <c r="B322" s="10">
        <f t="shared" si="42"/>
        <v>307</v>
      </c>
      <c r="C322" s="10">
        <f t="shared" si="43"/>
        <v>1</v>
      </c>
      <c r="D322" s="10" t="str">
        <f t="shared" si="44"/>
        <v>leden</v>
      </c>
      <c r="E322" s="10">
        <f t="shared" si="45"/>
        <v>2035</v>
      </c>
      <c r="F322" s="11">
        <f t="shared" si="46"/>
        <v>5503.470315897613</v>
      </c>
      <c r="G322" s="11">
        <f t="shared" si="47"/>
        <v>1149.9347424839007</v>
      </c>
      <c r="H322" s="11">
        <f t="shared" si="48"/>
        <v>4353.535573413712</v>
      </c>
      <c r="I322" s="11">
        <f t="shared" si="49"/>
        <v>259999.2787907014</v>
      </c>
      <c r="J322" s="10"/>
      <c r="K322" s="12">
        <f t="shared" si="40"/>
        <v>0.2089472053955009</v>
      </c>
      <c r="L322" s="12">
        <f t="shared" si="41"/>
        <v>0.7910527946044991</v>
      </c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6"/>
    </row>
    <row r="323" spans="2:112" ht="12.75">
      <c r="B323" s="10">
        <f t="shared" si="42"/>
        <v>308</v>
      </c>
      <c r="C323" s="10">
        <f t="shared" si="43"/>
        <v>2</v>
      </c>
      <c r="D323" s="10" t="str">
        <f t="shared" si="44"/>
        <v>únor</v>
      </c>
      <c r="E323" s="10">
        <f t="shared" si="45"/>
        <v>2035</v>
      </c>
      <c r="F323" s="11">
        <f t="shared" si="46"/>
        <v>5503.470315897613</v>
      </c>
      <c r="G323" s="11">
        <f t="shared" si="47"/>
        <v>1130.996862739551</v>
      </c>
      <c r="H323" s="11">
        <f t="shared" si="48"/>
        <v>4372.473453158062</v>
      </c>
      <c r="I323" s="11">
        <f t="shared" si="49"/>
        <v>255626.80533754337</v>
      </c>
      <c r="J323" s="10"/>
      <c r="K323" s="12">
        <f t="shared" si="40"/>
        <v>0.20550612573897134</v>
      </c>
      <c r="L323" s="12">
        <f t="shared" si="41"/>
        <v>0.7944938742610287</v>
      </c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6"/>
    </row>
    <row r="324" spans="2:112" ht="12.75">
      <c r="B324" s="10">
        <f t="shared" si="42"/>
        <v>309</v>
      </c>
      <c r="C324" s="10">
        <f t="shared" si="43"/>
        <v>3</v>
      </c>
      <c r="D324" s="10" t="str">
        <f t="shared" si="44"/>
        <v>březen</v>
      </c>
      <c r="E324" s="10">
        <f t="shared" si="45"/>
        <v>2035</v>
      </c>
      <c r="F324" s="11">
        <f t="shared" si="46"/>
        <v>5503.470315897613</v>
      </c>
      <c r="G324" s="11">
        <f t="shared" si="47"/>
        <v>1111.9766032183134</v>
      </c>
      <c r="H324" s="11">
        <f t="shared" si="48"/>
        <v>4391.493712679299</v>
      </c>
      <c r="I324" s="11">
        <f t="shared" si="49"/>
        <v>251235.31162486406</v>
      </c>
      <c r="J324" s="10"/>
      <c r="K324" s="12">
        <f t="shared" si="40"/>
        <v>0.20205007738593583</v>
      </c>
      <c r="L324" s="12">
        <f t="shared" si="41"/>
        <v>0.7979499226140642</v>
      </c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6"/>
    </row>
    <row r="325" spans="2:112" ht="12.75">
      <c r="B325" s="10">
        <f t="shared" si="42"/>
        <v>310</v>
      </c>
      <c r="C325" s="10">
        <f t="shared" si="43"/>
        <v>4</v>
      </c>
      <c r="D325" s="10" t="str">
        <f t="shared" si="44"/>
        <v>duben</v>
      </c>
      <c r="E325" s="10">
        <f t="shared" si="45"/>
        <v>2035</v>
      </c>
      <c r="F325" s="11">
        <f t="shared" si="46"/>
        <v>5503.470315897613</v>
      </c>
      <c r="G325" s="11">
        <f t="shared" si="47"/>
        <v>1092.8736055681586</v>
      </c>
      <c r="H325" s="11">
        <f t="shared" si="48"/>
        <v>4410.596710329454</v>
      </c>
      <c r="I325" s="11">
        <f t="shared" si="49"/>
        <v>246824.7149145346</v>
      </c>
      <c r="J325" s="10"/>
      <c r="K325" s="12">
        <f t="shared" si="40"/>
        <v>0.1985789952225647</v>
      </c>
      <c r="L325" s="12">
        <f t="shared" si="41"/>
        <v>0.8014210047774353</v>
      </c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6"/>
    </row>
    <row r="326" spans="2:112" ht="12.75">
      <c r="B326" s="10">
        <f t="shared" si="42"/>
        <v>311</v>
      </c>
      <c r="C326" s="10">
        <f t="shared" si="43"/>
        <v>5</v>
      </c>
      <c r="D326" s="10" t="str">
        <f t="shared" si="44"/>
        <v>květen</v>
      </c>
      <c r="E326" s="10">
        <f t="shared" si="45"/>
        <v>2035</v>
      </c>
      <c r="F326" s="11">
        <f t="shared" si="46"/>
        <v>5503.470315897613</v>
      </c>
      <c r="G326" s="11">
        <f t="shared" si="47"/>
        <v>1073.6875098782252</v>
      </c>
      <c r="H326" s="11">
        <f t="shared" si="48"/>
        <v>4429.782806019388</v>
      </c>
      <c r="I326" s="11">
        <f t="shared" si="49"/>
        <v>242394.9321085152</v>
      </c>
      <c r="J326" s="10"/>
      <c r="K326" s="12">
        <f t="shared" si="40"/>
        <v>0.1950928138517828</v>
      </c>
      <c r="L326" s="12">
        <f t="shared" si="41"/>
        <v>0.8049071861482172</v>
      </c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6"/>
    </row>
    <row r="327" spans="2:112" ht="12.75">
      <c r="B327" s="10">
        <f t="shared" si="42"/>
        <v>312</v>
      </c>
      <c r="C327" s="10">
        <f t="shared" si="43"/>
        <v>6</v>
      </c>
      <c r="D327" s="10" t="str">
        <f t="shared" si="44"/>
        <v>červen</v>
      </c>
      <c r="E327" s="10">
        <f t="shared" si="45"/>
        <v>2035</v>
      </c>
      <c r="F327" s="11">
        <f t="shared" si="46"/>
        <v>5503.470315897613</v>
      </c>
      <c r="G327" s="11">
        <f t="shared" si="47"/>
        <v>1054.417954672041</v>
      </c>
      <c r="H327" s="11">
        <f t="shared" si="48"/>
        <v>4449.052361225571</v>
      </c>
      <c r="I327" s="11">
        <f t="shared" si="49"/>
        <v>237945.87974728964</v>
      </c>
      <c r="J327" s="10"/>
      <c r="K327" s="12">
        <f t="shared" si="40"/>
        <v>0.1915914675920381</v>
      </c>
      <c r="L327" s="12">
        <f t="shared" si="41"/>
        <v>0.808408532407962</v>
      </c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6"/>
    </row>
    <row r="328" spans="2:112" ht="12.75">
      <c r="B328" s="10">
        <f t="shared" si="42"/>
        <v>313</v>
      </c>
      <c r="C328" s="10">
        <f t="shared" si="43"/>
        <v>7</v>
      </c>
      <c r="D328" s="10" t="str">
        <f t="shared" si="44"/>
        <v>červenec</v>
      </c>
      <c r="E328" s="10">
        <f t="shared" si="45"/>
        <v>2035</v>
      </c>
      <c r="F328" s="11">
        <f t="shared" si="46"/>
        <v>5503.470315897613</v>
      </c>
      <c r="G328" s="11">
        <f t="shared" si="47"/>
        <v>1035.0645769007097</v>
      </c>
      <c r="H328" s="11">
        <f t="shared" si="48"/>
        <v>4468.405738996903</v>
      </c>
      <c r="I328" s="11">
        <f t="shared" si="49"/>
        <v>233477.47400829275</v>
      </c>
      <c r="J328" s="10"/>
      <c r="K328" s="12">
        <f t="shared" si="40"/>
        <v>0.18807489047606343</v>
      </c>
      <c r="L328" s="12">
        <f t="shared" si="41"/>
        <v>0.8119251095239366</v>
      </c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6"/>
    </row>
    <row r="329" spans="2:112" ht="12.75">
      <c r="B329" s="10">
        <f t="shared" si="42"/>
        <v>314</v>
      </c>
      <c r="C329" s="10">
        <f t="shared" si="43"/>
        <v>8</v>
      </c>
      <c r="D329" s="10" t="str">
        <f t="shared" si="44"/>
        <v>srpen</v>
      </c>
      <c r="E329" s="10">
        <f t="shared" si="45"/>
        <v>2035</v>
      </c>
      <c r="F329" s="11">
        <f t="shared" si="46"/>
        <v>5503.470315897613</v>
      </c>
      <c r="G329" s="11">
        <f t="shared" si="47"/>
        <v>1015.6270119360734</v>
      </c>
      <c r="H329" s="11">
        <f t="shared" si="48"/>
        <v>4487.843303961539</v>
      </c>
      <c r="I329" s="11">
        <f t="shared" si="49"/>
        <v>228989.6307043312</v>
      </c>
      <c r="J329" s="10"/>
      <c r="K329" s="12">
        <f t="shared" si="40"/>
        <v>0.18454301624963435</v>
      </c>
      <c r="L329" s="12">
        <f t="shared" si="41"/>
        <v>0.8154569837503657</v>
      </c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6"/>
    </row>
    <row r="330" spans="2:112" ht="12.75">
      <c r="B330" s="10">
        <f t="shared" si="42"/>
        <v>315</v>
      </c>
      <c r="C330" s="10">
        <f t="shared" si="43"/>
        <v>9</v>
      </c>
      <c r="D330" s="10" t="str">
        <f t="shared" si="44"/>
        <v>září</v>
      </c>
      <c r="E330" s="10">
        <f t="shared" si="45"/>
        <v>2035</v>
      </c>
      <c r="F330" s="11">
        <f t="shared" si="46"/>
        <v>5503.470315897613</v>
      </c>
      <c r="G330" s="11">
        <f t="shared" si="47"/>
        <v>996.1048935638406</v>
      </c>
      <c r="H330" s="11">
        <f t="shared" si="48"/>
        <v>4507.365422333772</v>
      </c>
      <c r="I330" s="11">
        <f t="shared" si="49"/>
        <v>224482.26528199745</v>
      </c>
      <c r="J330" s="10"/>
      <c r="K330" s="12">
        <f t="shared" si="40"/>
        <v>0.18099577837032024</v>
      </c>
      <c r="L330" s="12">
        <f t="shared" si="41"/>
        <v>0.8190042216296798</v>
      </c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6"/>
    </row>
    <row r="331" spans="2:112" ht="12.75">
      <c r="B331" s="10">
        <f t="shared" si="42"/>
        <v>316</v>
      </c>
      <c r="C331" s="10">
        <f t="shared" si="43"/>
        <v>10</v>
      </c>
      <c r="D331" s="10" t="str">
        <f t="shared" si="44"/>
        <v>říjen</v>
      </c>
      <c r="E331" s="10">
        <f t="shared" si="45"/>
        <v>2035</v>
      </c>
      <c r="F331" s="11">
        <f t="shared" si="46"/>
        <v>5503.470315897613</v>
      </c>
      <c r="G331" s="11">
        <f t="shared" si="47"/>
        <v>976.4978539766889</v>
      </c>
      <c r="H331" s="11">
        <f t="shared" si="48"/>
        <v>4526.972461920924</v>
      </c>
      <c r="I331" s="11">
        <f t="shared" si="49"/>
        <v>219955.29282007652</v>
      </c>
      <c r="J331" s="10"/>
      <c r="K331" s="12">
        <f t="shared" si="40"/>
        <v>0.1774331100062312</v>
      </c>
      <c r="L331" s="12">
        <f t="shared" si="41"/>
        <v>0.8225668899937688</v>
      </c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6"/>
    </row>
    <row r="332" spans="2:112" ht="12.75">
      <c r="B332" s="10">
        <f t="shared" si="42"/>
        <v>317</v>
      </c>
      <c r="C332" s="10">
        <f t="shared" si="43"/>
        <v>11</v>
      </c>
      <c r="D332" s="10" t="str">
        <f t="shared" si="44"/>
        <v>listopad</v>
      </c>
      <c r="E332" s="10">
        <f t="shared" si="45"/>
        <v>2035</v>
      </c>
      <c r="F332" s="11">
        <f t="shared" si="46"/>
        <v>5503.470315897613</v>
      </c>
      <c r="G332" s="11">
        <f t="shared" si="47"/>
        <v>956.8055237673327</v>
      </c>
      <c r="H332" s="11">
        <f t="shared" si="48"/>
        <v>4546.66479213028</v>
      </c>
      <c r="I332" s="11">
        <f t="shared" si="49"/>
        <v>215408.62802794622</v>
      </c>
      <c r="J332" s="10"/>
      <c r="K332" s="12">
        <f t="shared" si="40"/>
        <v>0.17385494403475824</v>
      </c>
      <c r="L332" s="12">
        <f t="shared" si="41"/>
        <v>0.8261450559652418</v>
      </c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6"/>
    </row>
    <row r="333" spans="2:112" ht="12.75">
      <c r="B333" s="10">
        <f t="shared" si="42"/>
        <v>318</v>
      </c>
      <c r="C333" s="10">
        <f t="shared" si="43"/>
        <v>12</v>
      </c>
      <c r="D333" s="10" t="str">
        <f t="shared" si="44"/>
        <v>prosinec</v>
      </c>
      <c r="E333" s="10">
        <f t="shared" si="45"/>
        <v>2035</v>
      </c>
      <c r="F333" s="11">
        <f t="shared" si="46"/>
        <v>5503.470315897613</v>
      </c>
      <c r="G333" s="11">
        <f t="shared" si="47"/>
        <v>937.0275319215662</v>
      </c>
      <c r="H333" s="11">
        <f t="shared" si="48"/>
        <v>4566.4427839760465</v>
      </c>
      <c r="I333" s="11">
        <f t="shared" si="49"/>
        <v>210842.1852439702</v>
      </c>
      <c r="J333" s="10"/>
      <c r="K333" s="12">
        <f t="shared" si="40"/>
        <v>0.17026121304130948</v>
      </c>
      <c r="L333" s="12">
        <f t="shared" si="41"/>
        <v>0.8297387869586905</v>
      </c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6"/>
    </row>
    <row r="334" spans="2:112" ht="12.75">
      <c r="B334" s="10">
        <f t="shared" si="42"/>
        <v>319</v>
      </c>
      <c r="C334" s="10">
        <f t="shared" si="43"/>
        <v>1</v>
      </c>
      <c r="D334" s="10" t="str">
        <f t="shared" si="44"/>
        <v>leden</v>
      </c>
      <c r="E334" s="10">
        <f t="shared" si="45"/>
        <v>2036</v>
      </c>
      <c r="F334" s="11">
        <f t="shared" si="46"/>
        <v>5503.470315897613</v>
      </c>
      <c r="G334" s="11">
        <f t="shared" si="47"/>
        <v>917.1635058112703</v>
      </c>
      <c r="H334" s="11">
        <f t="shared" si="48"/>
        <v>4586.306810086342</v>
      </c>
      <c r="I334" s="11">
        <f t="shared" si="49"/>
        <v>206255.87843388386</v>
      </c>
      <c r="J334" s="10"/>
      <c r="K334" s="12">
        <f t="shared" si="40"/>
        <v>0.16665184931803914</v>
      </c>
      <c r="L334" s="12">
        <f t="shared" si="41"/>
        <v>0.8333481506819609</v>
      </c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6"/>
    </row>
    <row r="335" spans="2:112" ht="12.75">
      <c r="B335" s="10">
        <f t="shared" si="42"/>
        <v>320</v>
      </c>
      <c r="C335" s="10">
        <f t="shared" si="43"/>
        <v>2</v>
      </c>
      <c r="D335" s="10" t="str">
        <f t="shared" si="44"/>
        <v>únor</v>
      </c>
      <c r="E335" s="10">
        <f t="shared" si="45"/>
        <v>2036</v>
      </c>
      <c r="F335" s="11">
        <f t="shared" si="46"/>
        <v>5503.470315897613</v>
      </c>
      <c r="G335" s="11">
        <f t="shared" si="47"/>
        <v>897.2130711873947</v>
      </c>
      <c r="H335" s="11">
        <f t="shared" si="48"/>
        <v>4606.2572447102175</v>
      </c>
      <c r="I335" s="11">
        <f t="shared" si="49"/>
        <v>201649.62118917363</v>
      </c>
      <c r="J335" s="10"/>
      <c r="K335" s="12">
        <f t="shared" si="40"/>
        <v>0.16302678486257263</v>
      </c>
      <c r="L335" s="12">
        <f t="shared" si="41"/>
        <v>0.8369732151374274</v>
      </c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6"/>
    </row>
    <row r="336" spans="2:112" ht="12.75">
      <c r="B336" s="10">
        <f t="shared" si="42"/>
        <v>321</v>
      </c>
      <c r="C336" s="10">
        <f t="shared" si="43"/>
        <v>3</v>
      </c>
      <c r="D336" s="10" t="str">
        <f t="shared" si="44"/>
        <v>březen</v>
      </c>
      <c r="E336" s="10">
        <f t="shared" si="45"/>
        <v>2036</v>
      </c>
      <c r="F336" s="11">
        <f t="shared" si="46"/>
        <v>5503.470315897613</v>
      </c>
      <c r="G336" s="11">
        <f t="shared" si="47"/>
        <v>877.1758521729053</v>
      </c>
      <c r="H336" s="11">
        <f t="shared" si="48"/>
        <v>4626.294463724707</v>
      </c>
      <c r="I336" s="11">
        <f t="shared" si="49"/>
        <v>197023.32672544892</v>
      </c>
      <c r="J336" s="10"/>
      <c r="K336" s="12">
        <f aca="true" t="shared" si="50" ref="K336:K399">IF(B336="","",G336/F336)</f>
        <v>0.15938595137672482</v>
      </c>
      <c r="L336" s="12">
        <f aca="true" t="shared" si="51" ref="L336:L399">IF(B336="","",SUM(1,-K336))</f>
        <v>0.8406140486232752</v>
      </c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6"/>
    </row>
    <row r="337" spans="2:112" ht="12.75">
      <c r="B337" s="10">
        <f aca="true" t="shared" si="52" ref="B337:B400">IF(B336&lt;Splatka_D,SUM(B336,1),"")</f>
        <v>322</v>
      </c>
      <c r="C337" s="10">
        <f aca="true" t="shared" si="53" ref="C337:C400">IF(B337="","",IF(C336=12,1,SUM(C336,1)))</f>
        <v>4</v>
      </c>
      <c r="D337" s="10" t="str">
        <f aca="true" t="shared" si="54" ref="D337:D400">IF(B337="","",VLOOKUP(C337,Mesice_1,2,0))</f>
        <v>duben</v>
      </c>
      <c r="E337" s="10">
        <f aca="true" t="shared" si="55" ref="E337:E400">IF(B337="","",IF(C337=1,SUM(E336,1),E336))</f>
        <v>2036</v>
      </c>
      <c r="F337" s="11">
        <f aca="true" t="shared" si="56" ref="F337:F400">IF(B337="","",Splatka_V)</f>
        <v>5503.470315897613</v>
      </c>
      <c r="G337" s="11">
        <f aca="true" t="shared" si="57" ref="G337:G400">IF(B337="","",I336*Urok_M*0.01*(1/12))</f>
        <v>857.0514712557028</v>
      </c>
      <c r="H337" s="11">
        <f aca="true" t="shared" si="58" ref="H337:H400">IF(B337="","",SUM(F337,-G337))</f>
        <v>4646.41884464191</v>
      </c>
      <c r="I337" s="11">
        <f aca="true" t="shared" si="59" ref="I337:I400">IF(B337="","",SUM(I336,-H337))</f>
        <v>192376.907880807</v>
      </c>
      <c r="J337" s="10"/>
      <c r="K337" s="12">
        <f t="shared" si="50"/>
        <v>0.15572928026521357</v>
      </c>
      <c r="L337" s="12">
        <f t="shared" si="51"/>
        <v>0.8442707197347864</v>
      </c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6"/>
    </row>
    <row r="338" spans="2:112" ht="12.75">
      <c r="B338" s="10">
        <f t="shared" si="52"/>
        <v>323</v>
      </c>
      <c r="C338" s="10">
        <f t="shared" si="53"/>
        <v>5</v>
      </c>
      <c r="D338" s="10" t="str">
        <f t="shared" si="54"/>
        <v>květen</v>
      </c>
      <c r="E338" s="10">
        <f t="shared" si="55"/>
        <v>2036</v>
      </c>
      <c r="F338" s="11">
        <f t="shared" si="56"/>
        <v>5503.470315897613</v>
      </c>
      <c r="G338" s="11">
        <f t="shared" si="57"/>
        <v>836.8395492815104</v>
      </c>
      <c r="H338" s="11">
        <f t="shared" si="58"/>
        <v>4666.630766616102</v>
      </c>
      <c r="I338" s="11">
        <f t="shared" si="59"/>
        <v>187710.2771141909</v>
      </c>
      <c r="J338" s="10"/>
      <c r="K338" s="12">
        <f t="shared" si="50"/>
        <v>0.15205670263436724</v>
      </c>
      <c r="L338" s="12">
        <f t="shared" si="51"/>
        <v>0.8479432973656328</v>
      </c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6"/>
    </row>
    <row r="339" spans="2:112" ht="12.75">
      <c r="B339" s="10">
        <f t="shared" si="52"/>
        <v>324</v>
      </c>
      <c r="C339" s="10">
        <f t="shared" si="53"/>
        <v>6</v>
      </c>
      <c r="D339" s="10" t="str">
        <f t="shared" si="54"/>
        <v>červen</v>
      </c>
      <c r="E339" s="10">
        <f t="shared" si="55"/>
        <v>2036</v>
      </c>
      <c r="F339" s="11">
        <f t="shared" si="56"/>
        <v>5503.470315897613</v>
      </c>
      <c r="G339" s="11">
        <f t="shared" si="57"/>
        <v>816.5397054467304</v>
      </c>
      <c r="H339" s="11">
        <f t="shared" si="58"/>
        <v>4686.930610450882</v>
      </c>
      <c r="I339" s="11">
        <f t="shared" si="59"/>
        <v>183023.34650374</v>
      </c>
      <c r="J339" s="10"/>
      <c r="K339" s="12">
        <f t="shared" si="50"/>
        <v>0.14836814929082676</v>
      </c>
      <c r="L339" s="12">
        <f t="shared" si="51"/>
        <v>0.8516318507091732</v>
      </c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6"/>
    </row>
    <row r="340" spans="2:112" ht="12.75">
      <c r="B340" s="10">
        <f t="shared" si="52"/>
        <v>325</v>
      </c>
      <c r="C340" s="10">
        <f t="shared" si="53"/>
        <v>7</v>
      </c>
      <c r="D340" s="10" t="str">
        <f t="shared" si="54"/>
        <v>červenec</v>
      </c>
      <c r="E340" s="10">
        <f t="shared" si="55"/>
        <v>2036</v>
      </c>
      <c r="F340" s="11">
        <f t="shared" si="56"/>
        <v>5503.470315897613</v>
      </c>
      <c r="G340" s="11">
        <f t="shared" si="57"/>
        <v>796.151557291269</v>
      </c>
      <c r="H340" s="11">
        <f t="shared" si="58"/>
        <v>4707.318758606343</v>
      </c>
      <c r="I340" s="11">
        <f t="shared" si="59"/>
        <v>178316.02774513367</v>
      </c>
      <c r="J340" s="10"/>
      <c r="K340" s="12">
        <f t="shared" si="50"/>
        <v>0.14466355074024181</v>
      </c>
      <c r="L340" s="12">
        <f t="shared" si="51"/>
        <v>0.8553364492597582</v>
      </c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6"/>
    </row>
    <row r="341" spans="2:112" ht="12.75">
      <c r="B341" s="10">
        <f t="shared" si="52"/>
        <v>326</v>
      </c>
      <c r="C341" s="10">
        <f t="shared" si="53"/>
        <v>8</v>
      </c>
      <c r="D341" s="10" t="str">
        <f t="shared" si="54"/>
        <v>srpen</v>
      </c>
      <c r="E341" s="10">
        <f t="shared" si="55"/>
        <v>2036</v>
      </c>
      <c r="F341" s="11">
        <f t="shared" si="56"/>
        <v>5503.470315897613</v>
      </c>
      <c r="G341" s="11">
        <f t="shared" si="57"/>
        <v>775.6747206913315</v>
      </c>
      <c r="H341" s="11">
        <f t="shared" si="58"/>
        <v>4727.795595206281</v>
      </c>
      <c r="I341" s="11">
        <f t="shared" si="59"/>
        <v>173588.23214992738</v>
      </c>
      <c r="J341" s="10"/>
      <c r="K341" s="12">
        <f t="shared" si="50"/>
        <v>0.1409428371859619</v>
      </c>
      <c r="L341" s="12">
        <f t="shared" si="51"/>
        <v>0.8590571628140381</v>
      </c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6"/>
    </row>
    <row r="342" spans="2:112" ht="12.75">
      <c r="B342" s="10">
        <f t="shared" si="52"/>
        <v>327</v>
      </c>
      <c r="C342" s="10">
        <f t="shared" si="53"/>
        <v>9</v>
      </c>
      <c r="D342" s="10" t="str">
        <f t="shared" si="54"/>
        <v>září</v>
      </c>
      <c r="E342" s="10">
        <f t="shared" si="55"/>
        <v>2036</v>
      </c>
      <c r="F342" s="11">
        <f t="shared" si="56"/>
        <v>5503.470315897613</v>
      </c>
      <c r="G342" s="11">
        <f t="shared" si="57"/>
        <v>755.1088098521841</v>
      </c>
      <c r="H342" s="11">
        <f t="shared" si="58"/>
        <v>4748.3615060454285</v>
      </c>
      <c r="I342" s="11">
        <f t="shared" si="59"/>
        <v>168839.87064388196</v>
      </c>
      <c r="J342" s="10"/>
      <c r="K342" s="12">
        <f t="shared" si="50"/>
        <v>0.1372059385277208</v>
      </c>
      <c r="L342" s="12">
        <f t="shared" si="51"/>
        <v>0.8627940614722792</v>
      </c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6"/>
    </row>
    <row r="343" spans="2:112" ht="12.75">
      <c r="B343" s="10">
        <f t="shared" si="52"/>
        <v>328</v>
      </c>
      <c r="C343" s="10">
        <f t="shared" si="53"/>
        <v>10</v>
      </c>
      <c r="D343" s="10" t="str">
        <f t="shared" si="54"/>
        <v>říjen</v>
      </c>
      <c r="E343" s="10">
        <f t="shared" si="55"/>
        <v>2036</v>
      </c>
      <c r="F343" s="11">
        <f t="shared" si="56"/>
        <v>5503.470315897613</v>
      </c>
      <c r="G343" s="11">
        <f t="shared" si="57"/>
        <v>734.4534373008865</v>
      </c>
      <c r="H343" s="11">
        <f t="shared" si="58"/>
        <v>4769.016878596726</v>
      </c>
      <c r="I343" s="11">
        <f t="shared" si="59"/>
        <v>164070.85376528522</v>
      </c>
      <c r="J343" s="10"/>
      <c r="K343" s="12">
        <f t="shared" si="50"/>
        <v>0.1334527843603164</v>
      </c>
      <c r="L343" s="12">
        <f t="shared" si="51"/>
        <v>0.8665472156396836</v>
      </c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6"/>
    </row>
    <row r="344" spans="2:112" ht="12.75">
      <c r="B344" s="10">
        <f t="shared" si="52"/>
        <v>329</v>
      </c>
      <c r="C344" s="10">
        <f t="shared" si="53"/>
        <v>11</v>
      </c>
      <c r="D344" s="10" t="str">
        <f t="shared" si="54"/>
        <v>listopad</v>
      </c>
      <c r="E344" s="10">
        <f t="shared" si="55"/>
        <v>2036</v>
      </c>
      <c r="F344" s="11">
        <f t="shared" si="56"/>
        <v>5503.470315897613</v>
      </c>
      <c r="G344" s="11">
        <f t="shared" si="57"/>
        <v>713.7082138789907</v>
      </c>
      <c r="H344" s="11">
        <f t="shared" si="58"/>
        <v>4789.762102018622</v>
      </c>
      <c r="I344" s="11">
        <f t="shared" si="59"/>
        <v>159281.0916632666</v>
      </c>
      <c r="J344" s="10"/>
      <c r="K344" s="12">
        <f t="shared" si="50"/>
        <v>0.12968330397228378</v>
      </c>
      <c r="L344" s="12">
        <f t="shared" si="51"/>
        <v>0.8703166960277162</v>
      </c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6"/>
    </row>
    <row r="345" spans="2:112" ht="12.75">
      <c r="B345" s="10">
        <f t="shared" si="52"/>
        <v>330</v>
      </c>
      <c r="C345" s="10">
        <f t="shared" si="53"/>
        <v>12</v>
      </c>
      <c r="D345" s="10" t="str">
        <f t="shared" si="54"/>
        <v>prosinec</v>
      </c>
      <c r="E345" s="10">
        <f t="shared" si="55"/>
        <v>2036</v>
      </c>
      <c r="F345" s="11">
        <f t="shared" si="56"/>
        <v>5503.470315897613</v>
      </c>
      <c r="G345" s="11">
        <f t="shared" si="57"/>
        <v>692.8727487352096</v>
      </c>
      <c r="H345" s="11">
        <f t="shared" si="58"/>
        <v>4810.597567162403</v>
      </c>
      <c r="I345" s="11">
        <f t="shared" si="59"/>
        <v>154470.4940961042</v>
      </c>
      <c r="J345" s="10"/>
      <c r="K345" s="12">
        <f t="shared" si="50"/>
        <v>0.1258974263445632</v>
      </c>
      <c r="L345" s="12">
        <f t="shared" si="51"/>
        <v>0.8741025736554369</v>
      </c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6"/>
    </row>
    <row r="346" spans="2:112" ht="12.75">
      <c r="B346" s="10">
        <f t="shared" si="52"/>
        <v>331</v>
      </c>
      <c r="C346" s="10">
        <f t="shared" si="53"/>
        <v>1</v>
      </c>
      <c r="D346" s="10" t="str">
        <f t="shared" si="54"/>
        <v>leden</v>
      </c>
      <c r="E346" s="10">
        <f t="shared" si="55"/>
        <v>2037</v>
      </c>
      <c r="F346" s="11">
        <f t="shared" si="56"/>
        <v>5503.470315897613</v>
      </c>
      <c r="G346" s="11">
        <f t="shared" si="57"/>
        <v>671.9466493180532</v>
      </c>
      <c r="H346" s="11">
        <f t="shared" si="58"/>
        <v>4831.523666579559</v>
      </c>
      <c r="I346" s="11">
        <f t="shared" si="59"/>
        <v>149638.97042952463</v>
      </c>
      <c r="J346" s="10"/>
      <c r="K346" s="12">
        <f t="shared" si="50"/>
        <v>0.12209508014916205</v>
      </c>
      <c r="L346" s="12">
        <f t="shared" si="51"/>
        <v>0.877904919850838</v>
      </c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6"/>
    </row>
    <row r="347" spans="2:112" ht="12.75">
      <c r="B347" s="10">
        <f t="shared" si="52"/>
        <v>332</v>
      </c>
      <c r="C347" s="10">
        <f t="shared" si="53"/>
        <v>2</v>
      </c>
      <c r="D347" s="10" t="str">
        <f t="shared" si="54"/>
        <v>únor</v>
      </c>
      <c r="E347" s="10">
        <f t="shared" si="55"/>
        <v>2037</v>
      </c>
      <c r="F347" s="11">
        <f t="shared" si="56"/>
        <v>5503.470315897613</v>
      </c>
      <c r="G347" s="11">
        <f t="shared" si="57"/>
        <v>650.9295213684321</v>
      </c>
      <c r="H347" s="11">
        <f t="shared" si="58"/>
        <v>4852.540794529181</v>
      </c>
      <c r="I347" s="11">
        <f t="shared" si="59"/>
        <v>144786.42963499547</v>
      </c>
      <c r="J347" s="10"/>
      <c r="K347" s="12">
        <f t="shared" si="50"/>
        <v>0.11827619374781091</v>
      </c>
      <c r="L347" s="12">
        <f t="shared" si="51"/>
        <v>0.881723806252189</v>
      </c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6"/>
    </row>
    <row r="348" spans="2:112" ht="12.75">
      <c r="B348" s="10">
        <f t="shared" si="52"/>
        <v>333</v>
      </c>
      <c r="C348" s="10">
        <f t="shared" si="53"/>
        <v>3</v>
      </c>
      <c r="D348" s="10" t="str">
        <f t="shared" si="54"/>
        <v>březen</v>
      </c>
      <c r="E348" s="10">
        <f t="shared" si="55"/>
        <v>2037</v>
      </c>
      <c r="F348" s="11">
        <f t="shared" si="56"/>
        <v>5503.470315897613</v>
      </c>
      <c r="G348" s="11">
        <f t="shared" si="57"/>
        <v>629.8209689122302</v>
      </c>
      <c r="H348" s="11">
        <f t="shared" si="58"/>
        <v>4873.649346985382</v>
      </c>
      <c r="I348" s="11">
        <f t="shared" si="59"/>
        <v>139912.78028801008</v>
      </c>
      <c r="J348" s="10"/>
      <c r="K348" s="12">
        <f t="shared" si="50"/>
        <v>0.1144406951906139</v>
      </c>
      <c r="L348" s="12">
        <f t="shared" si="51"/>
        <v>0.8855593048093862</v>
      </c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6"/>
    </row>
    <row r="349" spans="2:112" ht="12.75">
      <c r="B349" s="10">
        <f t="shared" si="52"/>
        <v>334</v>
      </c>
      <c r="C349" s="10">
        <f t="shared" si="53"/>
        <v>4</v>
      </c>
      <c r="D349" s="10" t="str">
        <f t="shared" si="54"/>
        <v>duben</v>
      </c>
      <c r="E349" s="10">
        <f t="shared" si="55"/>
        <v>2037</v>
      </c>
      <c r="F349" s="11">
        <f t="shared" si="56"/>
        <v>5503.470315897613</v>
      </c>
      <c r="G349" s="11">
        <f t="shared" si="57"/>
        <v>608.6205942528437</v>
      </c>
      <c r="H349" s="11">
        <f t="shared" si="58"/>
        <v>4894.849721644769</v>
      </c>
      <c r="I349" s="11">
        <f t="shared" si="59"/>
        <v>135017.9305663653</v>
      </c>
      <c r="J349" s="10"/>
      <c r="K349" s="12">
        <f t="shared" si="50"/>
        <v>0.11058851221469304</v>
      </c>
      <c r="L349" s="12">
        <f t="shared" si="51"/>
        <v>0.889411487785307</v>
      </c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6"/>
    </row>
    <row r="350" spans="2:112" ht="12.75">
      <c r="B350" s="10">
        <f t="shared" si="52"/>
        <v>335</v>
      </c>
      <c r="C350" s="10">
        <f t="shared" si="53"/>
        <v>5</v>
      </c>
      <c r="D350" s="10" t="str">
        <f t="shared" si="54"/>
        <v>květen</v>
      </c>
      <c r="E350" s="10">
        <f t="shared" si="55"/>
        <v>2037</v>
      </c>
      <c r="F350" s="11">
        <f t="shared" si="56"/>
        <v>5503.470315897613</v>
      </c>
      <c r="G350" s="11">
        <f t="shared" si="57"/>
        <v>587.3279979636891</v>
      </c>
      <c r="H350" s="11">
        <f t="shared" si="58"/>
        <v>4916.142317933924</v>
      </c>
      <c r="I350" s="11">
        <f t="shared" si="59"/>
        <v>130101.78824843139</v>
      </c>
      <c r="J350" s="10"/>
      <c r="K350" s="12">
        <f t="shared" si="50"/>
        <v>0.10671957224282698</v>
      </c>
      <c r="L350" s="12">
        <f t="shared" si="51"/>
        <v>0.893280427757173</v>
      </c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6"/>
    </row>
    <row r="351" spans="2:112" ht="12.75">
      <c r="B351" s="10">
        <f t="shared" si="52"/>
        <v>336</v>
      </c>
      <c r="C351" s="10">
        <f t="shared" si="53"/>
        <v>6</v>
      </c>
      <c r="D351" s="10" t="str">
        <f t="shared" si="54"/>
        <v>červen</v>
      </c>
      <c r="E351" s="10">
        <f t="shared" si="55"/>
        <v>2037</v>
      </c>
      <c r="F351" s="11">
        <f t="shared" si="56"/>
        <v>5503.470315897613</v>
      </c>
      <c r="G351" s="11">
        <f t="shared" si="57"/>
        <v>565.9427788806764</v>
      </c>
      <c r="H351" s="11">
        <f t="shared" si="58"/>
        <v>4937.527537016937</v>
      </c>
      <c r="I351" s="11">
        <f t="shared" si="59"/>
        <v>125164.26071141445</v>
      </c>
      <c r="J351" s="10"/>
      <c r="K351" s="12">
        <f t="shared" si="50"/>
        <v>0.10283380238208326</v>
      </c>
      <c r="L351" s="12">
        <f t="shared" si="51"/>
        <v>0.8971661976179167</v>
      </c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6"/>
    </row>
    <row r="352" spans="2:112" ht="12.75">
      <c r="B352" s="10">
        <f t="shared" si="52"/>
        <v>337</v>
      </c>
      <c r="C352" s="10">
        <f t="shared" si="53"/>
        <v>7</v>
      </c>
      <c r="D352" s="10" t="str">
        <f t="shared" si="54"/>
        <v>červenec</v>
      </c>
      <c r="E352" s="10">
        <f t="shared" si="55"/>
        <v>2037</v>
      </c>
      <c r="F352" s="11">
        <f t="shared" si="56"/>
        <v>5503.470315897613</v>
      </c>
      <c r="G352" s="11">
        <f t="shared" si="57"/>
        <v>544.4645340946528</v>
      </c>
      <c r="H352" s="11">
        <f t="shared" si="58"/>
        <v>4959.00578180296</v>
      </c>
      <c r="I352" s="11">
        <f t="shared" si="59"/>
        <v>120205.25492961149</v>
      </c>
      <c r="J352" s="10"/>
      <c r="K352" s="12">
        <f t="shared" si="50"/>
        <v>0.09893112942244532</v>
      </c>
      <c r="L352" s="12">
        <f t="shared" si="51"/>
        <v>0.9010688705775547</v>
      </c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6"/>
    </row>
    <row r="353" spans="2:112" ht="12.75">
      <c r="B353" s="10">
        <f t="shared" si="52"/>
        <v>338</v>
      </c>
      <c r="C353" s="10">
        <f t="shared" si="53"/>
        <v>8</v>
      </c>
      <c r="D353" s="10" t="str">
        <f t="shared" si="54"/>
        <v>srpen</v>
      </c>
      <c r="E353" s="10">
        <f t="shared" si="55"/>
        <v>2037</v>
      </c>
      <c r="F353" s="11">
        <f t="shared" si="56"/>
        <v>5503.470315897613</v>
      </c>
      <c r="G353" s="11">
        <f t="shared" si="57"/>
        <v>522.89285894381</v>
      </c>
      <c r="H353" s="11">
        <f t="shared" si="58"/>
        <v>4980.5774569538025</v>
      </c>
      <c r="I353" s="11">
        <f t="shared" si="59"/>
        <v>115224.67747265768</v>
      </c>
      <c r="J353" s="10"/>
      <c r="K353" s="12">
        <f t="shared" si="50"/>
        <v>0.09501147983543298</v>
      </c>
      <c r="L353" s="12">
        <f t="shared" si="51"/>
        <v>0.904988520164567</v>
      </c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6"/>
    </row>
    <row r="354" spans="2:112" ht="12.75">
      <c r="B354" s="10">
        <f t="shared" si="52"/>
        <v>339</v>
      </c>
      <c r="C354" s="10">
        <f t="shared" si="53"/>
        <v>9</v>
      </c>
      <c r="D354" s="10" t="str">
        <f t="shared" si="54"/>
        <v>září</v>
      </c>
      <c r="E354" s="10">
        <f t="shared" si="55"/>
        <v>2037</v>
      </c>
      <c r="F354" s="11">
        <f t="shared" si="56"/>
        <v>5503.470315897613</v>
      </c>
      <c r="G354" s="11">
        <f t="shared" si="57"/>
        <v>501.2273470060609</v>
      </c>
      <c r="H354" s="11">
        <f t="shared" si="58"/>
        <v>5002.242968891552</v>
      </c>
      <c r="I354" s="11">
        <f t="shared" si="59"/>
        <v>110222.43450376613</v>
      </c>
      <c r="J354" s="10"/>
      <c r="K354" s="12">
        <f t="shared" si="50"/>
        <v>0.09107477977271711</v>
      </c>
      <c r="L354" s="12">
        <f t="shared" si="51"/>
        <v>0.9089252202272828</v>
      </c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6"/>
    </row>
    <row r="355" spans="2:112" ht="12.75">
      <c r="B355" s="10">
        <f t="shared" si="52"/>
        <v>340</v>
      </c>
      <c r="C355" s="10">
        <f t="shared" si="53"/>
        <v>10</v>
      </c>
      <c r="D355" s="10" t="str">
        <f t="shared" si="54"/>
        <v>říjen</v>
      </c>
      <c r="E355" s="10">
        <f t="shared" si="55"/>
        <v>2037</v>
      </c>
      <c r="F355" s="11">
        <f t="shared" si="56"/>
        <v>5503.470315897613</v>
      </c>
      <c r="G355" s="11">
        <f t="shared" si="57"/>
        <v>479.46759009138265</v>
      </c>
      <c r="H355" s="11">
        <f t="shared" si="58"/>
        <v>5024.00272580623</v>
      </c>
      <c r="I355" s="11">
        <f t="shared" si="59"/>
        <v>105198.4317779599</v>
      </c>
      <c r="J355" s="10"/>
      <c r="K355" s="12">
        <f t="shared" si="50"/>
        <v>0.08712095506472842</v>
      </c>
      <c r="L355" s="12">
        <f t="shared" si="51"/>
        <v>0.9128790449352716</v>
      </c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6"/>
    </row>
    <row r="356" spans="2:112" ht="12.75">
      <c r="B356" s="10">
        <f t="shared" si="52"/>
        <v>341</v>
      </c>
      <c r="C356" s="10">
        <f t="shared" si="53"/>
        <v>11</v>
      </c>
      <c r="D356" s="10" t="str">
        <f t="shared" si="54"/>
        <v>listopad</v>
      </c>
      <c r="E356" s="10">
        <f t="shared" si="55"/>
        <v>2037</v>
      </c>
      <c r="F356" s="11">
        <f t="shared" si="56"/>
        <v>5503.470315897613</v>
      </c>
      <c r="G356" s="11">
        <f t="shared" si="57"/>
        <v>457.6131782341254</v>
      </c>
      <c r="H356" s="11">
        <f t="shared" si="58"/>
        <v>5045.857137663487</v>
      </c>
      <c r="I356" s="11">
        <f t="shared" si="59"/>
        <v>100152.5746402964</v>
      </c>
      <c r="J356" s="10"/>
      <c r="K356" s="12">
        <f t="shared" si="50"/>
        <v>0.08314993121925997</v>
      </c>
      <c r="L356" s="12">
        <f t="shared" si="51"/>
        <v>0.91685006878074</v>
      </c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6"/>
    </row>
    <row r="357" spans="2:112" ht="12.75">
      <c r="B357" s="10">
        <f t="shared" si="52"/>
        <v>342</v>
      </c>
      <c r="C357" s="10">
        <f t="shared" si="53"/>
        <v>12</v>
      </c>
      <c r="D357" s="10" t="str">
        <f t="shared" si="54"/>
        <v>prosinec</v>
      </c>
      <c r="E357" s="10">
        <f t="shared" si="55"/>
        <v>2037</v>
      </c>
      <c r="F357" s="11">
        <f t="shared" si="56"/>
        <v>5503.470315897613</v>
      </c>
      <c r="G357" s="11">
        <f t="shared" si="57"/>
        <v>435.6636996852893</v>
      </c>
      <c r="H357" s="11">
        <f t="shared" si="58"/>
        <v>5067.806616212323</v>
      </c>
      <c r="I357" s="11">
        <f t="shared" si="59"/>
        <v>95084.76802408407</v>
      </c>
      <c r="J357" s="10"/>
      <c r="K357" s="12">
        <f t="shared" si="50"/>
        <v>0.07916163342006376</v>
      </c>
      <c r="L357" s="12">
        <f t="shared" si="51"/>
        <v>0.9208383665799362</v>
      </c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6"/>
    </row>
    <row r="358" spans="2:112" ht="12.75">
      <c r="B358" s="10">
        <f t="shared" si="52"/>
        <v>343</v>
      </c>
      <c r="C358" s="10">
        <f t="shared" si="53"/>
        <v>1</v>
      </c>
      <c r="D358" s="10" t="str">
        <f t="shared" si="54"/>
        <v>leden</v>
      </c>
      <c r="E358" s="10">
        <f t="shared" si="55"/>
        <v>2038</v>
      </c>
      <c r="F358" s="11">
        <f t="shared" si="56"/>
        <v>5503.470315897613</v>
      </c>
      <c r="G358" s="11">
        <f t="shared" si="57"/>
        <v>413.6187409047657</v>
      </c>
      <c r="H358" s="11">
        <f t="shared" si="58"/>
        <v>5089.8515749928465</v>
      </c>
      <c r="I358" s="11">
        <f t="shared" si="59"/>
        <v>89994.91644909122</v>
      </c>
      <c r="J358" s="10"/>
      <c r="K358" s="12">
        <f t="shared" si="50"/>
        <v>0.07515598652544103</v>
      </c>
      <c r="L358" s="12">
        <f t="shared" si="51"/>
        <v>0.924844013474559</v>
      </c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6"/>
    </row>
    <row r="359" spans="2:112" ht="12.75">
      <c r="B359" s="10">
        <f t="shared" si="52"/>
        <v>344</v>
      </c>
      <c r="C359" s="10">
        <f t="shared" si="53"/>
        <v>2</v>
      </c>
      <c r="D359" s="10" t="str">
        <f t="shared" si="54"/>
        <v>únor</v>
      </c>
      <c r="E359" s="10">
        <f t="shared" si="55"/>
        <v>2038</v>
      </c>
      <c r="F359" s="11">
        <f t="shared" si="56"/>
        <v>5503.470315897613</v>
      </c>
      <c r="G359" s="11">
        <f t="shared" si="57"/>
        <v>391.4778865535468</v>
      </c>
      <c r="H359" s="11">
        <f t="shared" si="58"/>
        <v>5111.992429344065</v>
      </c>
      <c r="I359" s="11">
        <f t="shared" si="59"/>
        <v>84882.92401974715</v>
      </c>
      <c r="J359" s="10"/>
      <c r="K359" s="12">
        <f t="shared" si="50"/>
        <v>0.0711329150668267</v>
      </c>
      <c r="L359" s="12">
        <f t="shared" si="51"/>
        <v>0.9288670849331733</v>
      </c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6"/>
    </row>
    <row r="360" spans="2:112" ht="12.75">
      <c r="B360" s="10">
        <f t="shared" si="52"/>
        <v>345</v>
      </c>
      <c r="C360" s="10">
        <f t="shared" si="53"/>
        <v>3</v>
      </c>
      <c r="D360" s="10" t="str">
        <f t="shared" si="54"/>
        <v>březen</v>
      </c>
      <c r="E360" s="10">
        <f t="shared" si="55"/>
        <v>2038</v>
      </c>
      <c r="F360" s="11">
        <f t="shared" si="56"/>
        <v>5503.470315897613</v>
      </c>
      <c r="G360" s="11">
        <f t="shared" si="57"/>
        <v>369.24071948590006</v>
      </c>
      <c r="H360" s="11">
        <f t="shared" si="58"/>
        <v>5134.229596411713</v>
      </c>
      <c r="I360" s="11">
        <f t="shared" si="59"/>
        <v>79748.69442333544</v>
      </c>
      <c r="J360" s="10"/>
      <c r="K360" s="12">
        <f t="shared" si="50"/>
        <v>0.06709234324736739</v>
      </c>
      <c r="L360" s="12">
        <f t="shared" si="51"/>
        <v>0.9329076567526327</v>
      </c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6"/>
    </row>
    <row r="361" spans="2:112" ht="12.75">
      <c r="B361" s="10">
        <f t="shared" si="52"/>
        <v>346</v>
      </c>
      <c r="C361" s="10">
        <f t="shared" si="53"/>
        <v>4</v>
      </c>
      <c r="D361" s="10" t="str">
        <f t="shared" si="54"/>
        <v>duben</v>
      </c>
      <c r="E361" s="10">
        <f t="shared" si="55"/>
        <v>2038</v>
      </c>
      <c r="F361" s="11">
        <f t="shared" si="56"/>
        <v>5503.470315897613</v>
      </c>
      <c r="G361" s="11">
        <f t="shared" si="57"/>
        <v>346.90682074150914</v>
      </c>
      <c r="H361" s="11">
        <f t="shared" si="58"/>
        <v>5156.563495156103</v>
      </c>
      <c r="I361" s="11">
        <f t="shared" si="59"/>
        <v>74592.13092817934</v>
      </c>
      <c r="J361" s="10"/>
      <c r="K361" s="12">
        <f t="shared" si="50"/>
        <v>0.06303419494049343</v>
      </c>
      <c r="L361" s="12">
        <f t="shared" si="51"/>
        <v>0.9369658050595066</v>
      </c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6"/>
    </row>
    <row r="362" spans="2:112" ht="12.75">
      <c r="B362" s="10">
        <f t="shared" si="52"/>
        <v>347</v>
      </c>
      <c r="C362" s="10">
        <f t="shared" si="53"/>
        <v>5</v>
      </c>
      <c r="D362" s="10" t="str">
        <f t="shared" si="54"/>
        <v>květen</v>
      </c>
      <c r="E362" s="10">
        <f t="shared" si="55"/>
        <v>2038</v>
      </c>
      <c r="F362" s="11">
        <f t="shared" si="56"/>
        <v>5503.470315897613</v>
      </c>
      <c r="G362" s="11">
        <f t="shared" si="57"/>
        <v>324.4757695375801</v>
      </c>
      <c r="H362" s="11">
        <f t="shared" si="58"/>
        <v>5178.9945463600325</v>
      </c>
      <c r="I362" s="11">
        <f t="shared" si="59"/>
        <v>69413.1363818193</v>
      </c>
      <c r="J362" s="10"/>
      <c r="K362" s="12">
        <f t="shared" si="50"/>
        <v>0.058958393688484594</v>
      </c>
      <c r="L362" s="12">
        <f t="shared" si="51"/>
        <v>0.9410416063115155</v>
      </c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6"/>
    </row>
    <row r="363" spans="2:112" ht="12.75">
      <c r="B363" s="10">
        <f t="shared" si="52"/>
        <v>348</v>
      </c>
      <c r="C363" s="10">
        <f t="shared" si="53"/>
        <v>6</v>
      </c>
      <c r="D363" s="10" t="str">
        <f t="shared" si="54"/>
        <v>červen</v>
      </c>
      <c r="E363" s="10">
        <f t="shared" si="55"/>
        <v>2038</v>
      </c>
      <c r="F363" s="11">
        <f t="shared" si="56"/>
        <v>5503.470315897613</v>
      </c>
      <c r="G363" s="11">
        <f t="shared" si="57"/>
        <v>301.94714326091395</v>
      </c>
      <c r="H363" s="11">
        <f t="shared" si="58"/>
        <v>5201.523172636698</v>
      </c>
      <c r="I363" s="11">
        <f t="shared" si="59"/>
        <v>64211.61320918261</v>
      </c>
      <c r="J363" s="10"/>
      <c r="K363" s="12">
        <f t="shared" si="50"/>
        <v>0.0548648627010295</v>
      </c>
      <c r="L363" s="12">
        <f t="shared" si="51"/>
        <v>0.9451351372989705</v>
      </c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6"/>
    </row>
    <row r="364" spans="2:112" ht="12.75">
      <c r="B364" s="10">
        <f t="shared" si="52"/>
        <v>349</v>
      </c>
      <c r="C364" s="10">
        <f t="shared" si="53"/>
        <v>7</v>
      </c>
      <c r="D364" s="10" t="str">
        <f t="shared" si="54"/>
        <v>červenec</v>
      </c>
      <c r="E364" s="10">
        <f t="shared" si="55"/>
        <v>2038</v>
      </c>
      <c r="F364" s="11">
        <f t="shared" si="56"/>
        <v>5503.470315897613</v>
      </c>
      <c r="G364" s="11">
        <f t="shared" si="57"/>
        <v>279.3205174599443</v>
      </c>
      <c r="H364" s="11">
        <f t="shared" si="58"/>
        <v>5224.149798437668</v>
      </c>
      <c r="I364" s="11">
        <f t="shared" si="59"/>
        <v>58987.46341074494</v>
      </c>
      <c r="J364" s="10"/>
      <c r="K364" s="12">
        <f t="shared" si="50"/>
        <v>0.05075352485377897</v>
      </c>
      <c r="L364" s="12">
        <f t="shared" si="51"/>
        <v>0.9492464751462211</v>
      </c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6"/>
    </row>
    <row r="365" spans="2:112" ht="12.75">
      <c r="B365" s="10">
        <f t="shared" si="52"/>
        <v>350</v>
      </c>
      <c r="C365" s="10">
        <f t="shared" si="53"/>
        <v>8</v>
      </c>
      <c r="D365" s="10" t="str">
        <f t="shared" si="54"/>
        <v>srpen</v>
      </c>
      <c r="E365" s="10">
        <f t="shared" si="55"/>
        <v>2038</v>
      </c>
      <c r="F365" s="11">
        <f t="shared" si="56"/>
        <v>5503.470315897613</v>
      </c>
      <c r="G365" s="11">
        <f t="shared" si="57"/>
        <v>256.59546583674046</v>
      </c>
      <c r="H365" s="11">
        <f t="shared" si="58"/>
        <v>5246.874850060873</v>
      </c>
      <c r="I365" s="11">
        <f t="shared" si="59"/>
        <v>53740.58856068407</v>
      </c>
      <c r="J365" s="10"/>
      <c r="K365" s="12">
        <f t="shared" si="50"/>
        <v>0.04662430268689292</v>
      </c>
      <c r="L365" s="12">
        <f t="shared" si="51"/>
        <v>0.9533756973131071</v>
      </c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6"/>
    </row>
    <row r="366" spans="2:112" ht="12.75">
      <c r="B366" s="10">
        <f t="shared" si="52"/>
        <v>351</v>
      </c>
      <c r="C366" s="10">
        <f t="shared" si="53"/>
        <v>9</v>
      </c>
      <c r="D366" s="10" t="str">
        <f t="shared" si="54"/>
        <v>září</v>
      </c>
      <c r="E366" s="10">
        <f t="shared" si="55"/>
        <v>2038</v>
      </c>
      <c r="F366" s="11">
        <f t="shared" si="56"/>
        <v>5503.470315897613</v>
      </c>
      <c r="G366" s="11">
        <f t="shared" si="57"/>
        <v>233.7715602389757</v>
      </c>
      <c r="H366" s="11">
        <f t="shared" si="58"/>
        <v>5269.698755658637</v>
      </c>
      <c r="I366" s="11">
        <f t="shared" si="59"/>
        <v>48470.88980502543</v>
      </c>
      <c r="J366" s="10"/>
      <c r="K366" s="12">
        <f t="shared" si="50"/>
        <v>0.042477118403580906</v>
      </c>
      <c r="L366" s="12">
        <f t="shared" si="51"/>
        <v>0.9575228815964191</v>
      </c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6"/>
    </row>
    <row r="367" spans="2:112" ht="12.75">
      <c r="B367" s="10">
        <f t="shared" si="52"/>
        <v>352</v>
      </c>
      <c r="C367" s="10">
        <f t="shared" si="53"/>
        <v>10</v>
      </c>
      <c r="D367" s="10" t="str">
        <f t="shared" si="54"/>
        <v>říjen</v>
      </c>
      <c r="E367" s="10">
        <f t="shared" si="55"/>
        <v>2038</v>
      </c>
      <c r="F367" s="11">
        <f t="shared" si="56"/>
        <v>5503.470315897613</v>
      </c>
      <c r="G367" s="11">
        <f t="shared" si="57"/>
        <v>210.8483706518606</v>
      </c>
      <c r="H367" s="11">
        <f t="shared" si="58"/>
        <v>5292.621945245752</v>
      </c>
      <c r="I367" s="11">
        <f t="shared" si="59"/>
        <v>43178.26785977968</v>
      </c>
      <c r="J367" s="10"/>
      <c r="K367" s="12">
        <f t="shared" si="50"/>
        <v>0.038311893868636475</v>
      </c>
      <c r="L367" s="12">
        <f t="shared" si="51"/>
        <v>0.9616881061313636</v>
      </c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6"/>
    </row>
    <row r="368" spans="2:112" ht="12.75">
      <c r="B368" s="10">
        <f t="shared" si="52"/>
        <v>353</v>
      </c>
      <c r="C368" s="10">
        <f t="shared" si="53"/>
        <v>11</v>
      </c>
      <c r="D368" s="10" t="str">
        <f t="shared" si="54"/>
        <v>listopad</v>
      </c>
      <c r="E368" s="10">
        <f t="shared" si="55"/>
        <v>2038</v>
      </c>
      <c r="F368" s="11">
        <f t="shared" si="56"/>
        <v>5503.470315897613</v>
      </c>
      <c r="G368" s="11">
        <f t="shared" si="57"/>
        <v>187.82546519004157</v>
      </c>
      <c r="H368" s="11">
        <f t="shared" si="58"/>
        <v>5315.644850707571</v>
      </c>
      <c r="I368" s="11">
        <f t="shared" si="59"/>
        <v>37862.62300907211</v>
      </c>
      <c r="J368" s="10"/>
      <c r="K368" s="12">
        <f t="shared" si="50"/>
        <v>0.03412855060696504</v>
      </c>
      <c r="L368" s="12">
        <f t="shared" si="51"/>
        <v>0.9658714493930349</v>
      </c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6"/>
    </row>
    <row r="369" spans="2:112" ht="12.75">
      <c r="B369" s="10">
        <f t="shared" si="52"/>
        <v>354</v>
      </c>
      <c r="C369" s="10">
        <f t="shared" si="53"/>
        <v>12</v>
      </c>
      <c r="D369" s="10" t="str">
        <f t="shared" si="54"/>
        <v>prosinec</v>
      </c>
      <c r="E369" s="10">
        <f t="shared" si="55"/>
        <v>2038</v>
      </c>
      <c r="F369" s="11">
        <f t="shared" si="56"/>
        <v>5503.470315897613</v>
      </c>
      <c r="G369" s="11">
        <f t="shared" si="57"/>
        <v>164.70241008946365</v>
      </c>
      <c r="H369" s="11">
        <f t="shared" si="58"/>
        <v>5338.767905808149</v>
      </c>
      <c r="I369" s="11">
        <f t="shared" si="59"/>
        <v>32523.85510326396</v>
      </c>
      <c r="J369" s="10"/>
      <c r="K369" s="12">
        <f t="shared" si="50"/>
        <v>0.029927009802105345</v>
      </c>
      <c r="L369" s="12">
        <f t="shared" si="51"/>
        <v>0.9700729901978946</v>
      </c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6"/>
    </row>
    <row r="370" spans="2:112" ht="12.75">
      <c r="B370" s="10">
        <f t="shared" si="52"/>
        <v>355</v>
      </c>
      <c r="C370" s="10">
        <f t="shared" si="53"/>
        <v>1</v>
      </c>
      <c r="D370" s="10" t="str">
        <f t="shared" si="54"/>
        <v>leden</v>
      </c>
      <c r="E370" s="10">
        <f t="shared" si="55"/>
        <v>2039</v>
      </c>
      <c r="F370" s="11">
        <f t="shared" si="56"/>
        <v>5503.470315897613</v>
      </c>
      <c r="G370" s="11">
        <f t="shared" si="57"/>
        <v>141.4787696991982</v>
      </c>
      <c r="H370" s="11">
        <f t="shared" si="58"/>
        <v>5361.991546198415</v>
      </c>
      <c r="I370" s="11">
        <f t="shared" si="59"/>
        <v>27161.863557065546</v>
      </c>
      <c r="J370" s="10"/>
      <c r="K370" s="12">
        <f t="shared" si="50"/>
        <v>0.025707192294744503</v>
      </c>
      <c r="L370" s="12">
        <f t="shared" si="51"/>
        <v>0.9742928077052555</v>
      </c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6"/>
    </row>
    <row r="371" spans="2:112" ht="12.75">
      <c r="B371" s="10">
        <f t="shared" si="52"/>
        <v>356</v>
      </c>
      <c r="C371" s="10">
        <f t="shared" si="53"/>
        <v>2</v>
      </c>
      <c r="D371" s="10" t="str">
        <f t="shared" si="54"/>
        <v>únor</v>
      </c>
      <c r="E371" s="10">
        <f t="shared" si="55"/>
        <v>2039</v>
      </c>
      <c r="F371" s="11">
        <f t="shared" si="56"/>
        <v>5503.470315897613</v>
      </c>
      <c r="G371" s="11">
        <f t="shared" si="57"/>
        <v>118.15410647323513</v>
      </c>
      <c r="H371" s="11">
        <f t="shared" si="58"/>
        <v>5385.316209424377</v>
      </c>
      <c r="I371" s="11">
        <f t="shared" si="59"/>
        <v>21776.547347641168</v>
      </c>
      <c r="J371" s="10"/>
      <c r="K371" s="12">
        <f t="shared" si="50"/>
        <v>0.021469018581226646</v>
      </c>
      <c r="L371" s="12">
        <f t="shared" si="51"/>
        <v>0.9785309814187734</v>
      </c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6"/>
    </row>
    <row r="372" spans="2:112" ht="12.75">
      <c r="B372" s="10">
        <f t="shared" si="52"/>
        <v>357</v>
      </c>
      <c r="C372" s="10">
        <f t="shared" si="53"/>
        <v>3</v>
      </c>
      <c r="D372" s="10" t="str">
        <f t="shared" si="54"/>
        <v>březen</v>
      </c>
      <c r="E372" s="10">
        <f t="shared" si="55"/>
        <v>2039</v>
      </c>
      <c r="F372" s="11">
        <f t="shared" si="56"/>
        <v>5503.470315897613</v>
      </c>
      <c r="G372" s="11">
        <f t="shared" si="57"/>
        <v>94.72798096223909</v>
      </c>
      <c r="H372" s="11">
        <f t="shared" si="58"/>
        <v>5408.742334935374</v>
      </c>
      <c r="I372" s="11">
        <f t="shared" si="59"/>
        <v>16367.805012705794</v>
      </c>
      <c r="J372" s="10"/>
      <c r="K372" s="12">
        <f t="shared" si="50"/>
        <v>0.017212408812054984</v>
      </c>
      <c r="L372" s="12">
        <f t="shared" si="51"/>
        <v>0.982787591187945</v>
      </c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6"/>
    </row>
    <row r="373" spans="2:112" ht="12.75">
      <c r="B373" s="10">
        <f t="shared" si="52"/>
        <v>358</v>
      </c>
      <c r="C373" s="10">
        <f t="shared" si="53"/>
        <v>4</v>
      </c>
      <c r="D373" s="10" t="str">
        <f t="shared" si="54"/>
        <v>duben</v>
      </c>
      <c r="E373" s="10">
        <f t="shared" si="55"/>
        <v>2039</v>
      </c>
      <c r="F373" s="11">
        <f t="shared" si="56"/>
        <v>5503.470315897613</v>
      </c>
      <c r="G373" s="11">
        <f t="shared" si="57"/>
        <v>71.19995180527019</v>
      </c>
      <c r="H373" s="11">
        <f t="shared" si="58"/>
        <v>5432.270364092343</v>
      </c>
      <c r="I373" s="11">
        <f t="shared" si="59"/>
        <v>10935.534648613451</v>
      </c>
      <c r="J373" s="10"/>
      <c r="K373" s="12">
        <f t="shared" si="50"/>
        <v>0.012937282790387418</v>
      </c>
      <c r="L373" s="12">
        <f t="shared" si="51"/>
        <v>0.9870627172096126</v>
      </c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6"/>
    </row>
    <row r="374" spans="2:112" ht="12.75">
      <c r="B374" s="10">
        <f t="shared" si="52"/>
        <v>359</v>
      </c>
      <c r="C374" s="10">
        <f t="shared" si="53"/>
        <v>5</v>
      </c>
      <c r="D374" s="10" t="str">
        <f t="shared" si="54"/>
        <v>květen</v>
      </c>
      <c r="E374" s="10">
        <f t="shared" si="55"/>
        <v>2039</v>
      </c>
      <c r="F374" s="11">
        <f t="shared" si="56"/>
        <v>5503.470315897613</v>
      </c>
      <c r="G374" s="11">
        <f t="shared" si="57"/>
        <v>47.56957572146851</v>
      </c>
      <c r="H374" s="11">
        <f t="shared" si="58"/>
        <v>5455.900740176144</v>
      </c>
      <c r="I374" s="11">
        <f t="shared" si="59"/>
        <v>5479.633908437308</v>
      </c>
      <c r="J374" s="10"/>
      <c r="K374" s="12">
        <f t="shared" si="50"/>
        <v>0.008643559970525605</v>
      </c>
      <c r="L374" s="12">
        <f t="shared" si="51"/>
        <v>0.9913564400294744</v>
      </c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6"/>
    </row>
    <row r="375" spans="2:112" ht="12.75">
      <c r="B375" s="10">
        <f t="shared" si="52"/>
        <v>360</v>
      </c>
      <c r="C375" s="10">
        <f t="shared" si="53"/>
        <v>6</v>
      </c>
      <c r="D375" s="10" t="str">
        <f t="shared" si="54"/>
        <v>červen</v>
      </c>
      <c r="E375" s="10">
        <f t="shared" si="55"/>
        <v>2039</v>
      </c>
      <c r="F375" s="11">
        <f t="shared" si="56"/>
        <v>5503.470315897613</v>
      </c>
      <c r="G375" s="11">
        <f t="shared" si="57"/>
        <v>23.836407501702286</v>
      </c>
      <c r="H375" s="11">
        <f t="shared" si="58"/>
        <v>5479.63390839591</v>
      </c>
      <c r="I375" s="11">
        <f t="shared" si="59"/>
        <v>4.1397470340598375E-08</v>
      </c>
      <c r="J375" s="10"/>
      <c r="K375" s="12">
        <f t="shared" si="50"/>
        <v>0.0043311594563973915</v>
      </c>
      <c r="L375" s="12">
        <f t="shared" si="51"/>
        <v>0.9956688405436026</v>
      </c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6"/>
    </row>
    <row r="376" spans="2:112" ht="12.75">
      <c r="B376" s="10">
        <f t="shared" si="52"/>
      </c>
      <c r="C376" s="10">
        <f t="shared" si="53"/>
      </c>
      <c r="D376" s="10">
        <f t="shared" si="54"/>
      </c>
      <c r="E376" s="10">
        <f t="shared" si="55"/>
      </c>
      <c r="F376" s="11">
        <f t="shared" si="56"/>
      </c>
      <c r="G376" s="11">
        <f t="shared" si="57"/>
      </c>
      <c r="H376" s="11">
        <f t="shared" si="58"/>
      </c>
      <c r="I376" s="11">
        <f t="shared" si="59"/>
      </c>
      <c r="J376" s="10"/>
      <c r="K376" s="12">
        <f t="shared" si="50"/>
      </c>
      <c r="L376" s="12">
        <f t="shared" si="51"/>
      </c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6"/>
    </row>
    <row r="377" spans="2:112" ht="12.75">
      <c r="B377" s="10">
        <f t="shared" si="52"/>
      </c>
      <c r="C377" s="10">
        <f t="shared" si="53"/>
      </c>
      <c r="D377" s="10">
        <f t="shared" si="54"/>
      </c>
      <c r="E377" s="10">
        <f t="shared" si="55"/>
      </c>
      <c r="F377" s="11">
        <f t="shared" si="56"/>
      </c>
      <c r="G377" s="11">
        <f t="shared" si="57"/>
      </c>
      <c r="H377" s="11">
        <f t="shared" si="58"/>
      </c>
      <c r="I377" s="11">
        <f t="shared" si="59"/>
      </c>
      <c r="J377" s="10"/>
      <c r="K377" s="12">
        <f t="shared" si="50"/>
      </c>
      <c r="L377" s="12">
        <f t="shared" si="51"/>
      </c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6"/>
    </row>
    <row r="378" spans="2:112" ht="12.75">
      <c r="B378" s="10">
        <f t="shared" si="52"/>
      </c>
      <c r="C378" s="10">
        <f t="shared" si="53"/>
      </c>
      <c r="D378" s="10">
        <f t="shared" si="54"/>
      </c>
      <c r="E378" s="10">
        <f t="shared" si="55"/>
      </c>
      <c r="F378" s="11">
        <f t="shared" si="56"/>
      </c>
      <c r="G378" s="11">
        <f t="shared" si="57"/>
      </c>
      <c r="H378" s="11">
        <f t="shared" si="58"/>
      </c>
      <c r="I378" s="11">
        <f t="shared" si="59"/>
      </c>
      <c r="J378" s="10"/>
      <c r="K378" s="12">
        <f t="shared" si="50"/>
      </c>
      <c r="L378" s="12">
        <f t="shared" si="51"/>
      </c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6"/>
    </row>
    <row r="379" spans="2:112" ht="12.75">
      <c r="B379" s="10">
        <f t="shared" si="52"/>
      </c>
      <c r="C379" s="10">
        <f t="shared" si="53"/>
      </c>
      <c r="D379" s="10">
        <f t="shared" si="54"/>
      </c>
      <c r="E379" s="10">
        <f t="shared" si="55"/>
      </c>
      <c r="F379" s="11">
        <f t="shared" si="56"/>
      </c>
      <c r="G379" s="11">
        <f t="shared" si="57"/>
      </c>
      <c r="H379" s="11">
        <f t="shared" si="58"/>
      </c>
      <c r="I379" s="11">
        <f t="shared" si="59"/>
      </c>
      <c r="J379" s="10"/>
      <c r="K379" s="12">
        <f t="shared" si="50"/>
      </c>
      <c r="L379" s="12">
        <f t="shared" si="51"/>
      </c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6"/>
    </row>
    <row r="380" spans="2:112" ht="12.75">
      <c r="B380" s="10">
        <f t="shared" si="52"/>
      </c>
      <c r="C380" s="10">
        <f t="shared" si="53"/>
      </c>
      <c r="D380" s="10">
        <f t="shared" si="54"/>
      </c>
      <c r="E380" s="10">
        <f t="shared" si="55"/>
      </c>
      <c r="F380" s="11">
        <f t="shared" si="56"/>
      </c>
      <c r="G380" s="11">
        <f t="shared" si="57"/>
      </c>
      <c r="H380" s="11">
        <f t="shared" si="58"/>
      </c>
      <c r="I380" s="11">
        <f t="shared" si="59"/>
      </c>
      <c r="J380" s="10"/>
      <c r="K380" s="12">
        <f t="shared" si="50"/>
      </c>
      <c r="L380" s="12">
        <f t="shared" si="51"/>
      </c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6"/>
    </row>
    <row r="381" spans="2:112" ht="12.75">
      <c r="B381" s="10">
        <f t="shared" si="52"/>
      </c>
      <c r="C381" s="10">
        <f t="shared" si="53"/>
      </c>
      <c r="D381" s="10">
        <f t="shared" si="54"/>
      </c>
      <c r="E381" s="10">
        <f t="shared" si="55"/>
      </c>
      <c r="F381" s="11">
        <f t="shared" si="56"/>
      </c>
      <c r="G381" s="11">
        <f t="shared" si="57"/>
      </c>
      <c r="H381" s="11">
        <f t="shared" si="58"/>
      </c>
      <c r="I381" s="11">
        <f t="shared" si="59"/>
      </c>
      <c r="J381" s="10"/>
      <c r="K381" s="12">
        <f t="shared" si="50"/>
      </c>
      <c r="L381" s="12">
        <f t="shared" si="51"/>
      </c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6"/>
    </row>
    <row r="382" spans="2:112" ht="12.75">
      <c r="B382" s="10">
        <f t="shared" si="52"/>
      </c>
      <c r="C382" s="10">
        <f t="shared" si="53"/>
      </c>
      <c r="D382" s="10">
        <f t="shared" si="54"/>
      </c>
      <c r="E382" s="10">
        <f t="shared" si="55"/>
      </c>
      <c r="F382" s="11">
        <f t="shared" si="56"/>
      </c>
      <c r="G382" s="11">
        <f t="shared" si="57"/>
      </c>
      <c r="H382" s="11">
        <f t="shared" si="58"/>
      </c>
      <c r="I382" s="11">
        <f t="shared" si="59"/>
      </c>
      <c r="J382" s="10"/>
      <c r="K382" s="12">
        <f t="shared" si="50"/>
      </c>
      <c r="L382" s="12">
        <f t="shared" si="51"/>
      </c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6"/>
    </row>
    <row r="383" spans="2:112" ht="12.75">
      <c r="B383" s="10">
        <f t="shared" si="52"/>
      </c>
      <c r="C383" s="10">
        <f t="shared" si="53"/>
      </c>
      <c r="D383" s="10">
        <f t="shared" si="54"/>
      </c>
      <c r="E383" s="10">
        <f t="shared" si="55"/>
      </c>
      <c r="F383" s="11">
        <f t="shared" si="56"/>
      </c>
      <c r="G383" s="11">
        <f t="shared" si="57"/>
      </c>
      <c r="H383" s="11">
        <f t="shared" si="58"/>
      </c>
      <c r="I383" s="11">
        <f t="shared" si="59"/>
      </c>
      <c r="J383" s="10"/>
      <c r="K383" s="12">
        <f t="shared" si="50"/>
      </c>
      <c r="L383" s="12">
        <f t="shared" si="51"/>
      </c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6"/>
    </row>
    <row r="384" spans="2:112" ht="12.75">
      <c r="B384" s="10">
        <f t="shared" si="52"/>
      </c>
      <c r="C384" s="10">
        <f t="shared" si="53"/>
      </c>
      <c r="D384" s="10">
        <f t="shared" si="54"/>
      </c>
      <c r="E384" s="10">
        <f t="shared" si="55"/>
      </c>
      <c r="F384" s="11">
        <f t="shared" si="56"/>
      </c>
      <c r="G384" s="11">
        <f t="shared" si="57"/>
      </c>
      <c r="H384" s="11">
        <f t="shared" si="58"/>
      </c>
      <c r="I384" s="11">
        <f t="shared" si="59"/>
      </c>
      <c r="J384" s="10"/>
      <c r="K384" s="12">
        <f t="shared" si="50"/>
      </c>
      <c r="L384" s="12">
        <f t="shared" si="51"/>
      </c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6"/>
    </row>
    <row r="385" spans="2:112" ht="12.75">
      <c r="B385" s="10">
        <f t="shared" si="52"/>
      </c>
      <c r="C385" s="10">
        <f t="shared" si="53"/>
      </c>
      <c r="D385" s="10">
        <f t="shared" si="54"/>
      </c>
      <c r="E385" s="10">
        <f t="shared" si="55"/>
      </c>
      <c r="F385" s="11">
        <f t="shared" si="56"/>
      </c>
      <c r="G385" s="11">
        <f t="shared" si="57"/>
      </c>
      <c r="H385" s="11">
        <f t="shared" si="58"/>
      </c>
      <c r="I385" s="11">
        <f t="shared" si="59"/>
      </c>
      <c r="J385" s="10"/>
      <c r="K385" s="12">
        <f t="shared" si="50"/>
      </c>
      <c r="L385" s="12">
        <f t="shared" si="51"/>
      </c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6"/>
    </row>
    <row r="386" spans="2:112" ht="12.75">
      <c r="B386" s="10">
        <f t="shared" si="52"/>
      </c>
      <c r="C386" s="10">
        <f t="shared" si="53"/>
      </c>
      <c r="D386" s="10">
        <f t="shared" si="54"/>
      </c>
      <c r="E386" s="10">
        <f t="shared" si="55"/>
      </c>
      <c r="F386" s="11">
        <f t="shared" si="56"/>
      </c>
      <c r="G386" s="11">
        <f t="shared" si="57"/>
      </c>
      <c r="H386" s="11">
        <f t="shared" si="58"/>
      </c>
      <c r="I386" s="11">
        <f t="shared" si="59"/>
      </c>
      <c r="J386" s="10"/>
      <c r="K386" s="12">
        <f t="shared" si="50"/>
      </c>
      <c r="L386" s="12">
        <f t="shared" si="51"/>
      </c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6"/>
    </row>
    <row r="387" spans="2:112" ht="12.75">
      <c r="B387" s="10">
        <f t="shared" si="52"/>
      </c>
      <c r="C387" s="10">
        <f t="shared" si="53"/>
      </c>
      <c r="D387" s="10">
        <f t="shared" si="54"/>
      </c>
      <c r="E387" s="10">
        <f t="shared" si="55"/>
      </c>
      <c r="F387" s="11">
        <f t="shared" si="56"/>
      </c>
      <c r="G387" s="11">
        <f t="shared" si="57"/>
      </c>
      <c r="H387" s="11">
        <f t="shared" si="58"/>
      </c>
      <c r="I387" s="11">
        <f t="shared" si="59"/>
      </c>
      <c r="J387" s="10"/>
      <c r="K387" s="12">
        <f t="shared" si="50"/>
      </c>
      <c r="L387" s="12">
        <f t="shared" si="51"/>
      </c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6"/>
    </row>
    <row r="388" spans="2:112" ht="12.75">
      <c r="B388" s="10">
        <f t="shared" si="52"/>
      </c>
      <c r="C388" s="10">
        <f t="shared" si="53"/>
      </c>
      <c r="D388" s="10">
        <f t="shared" si="54"/>
      </c>
      <c r="E388" s="10">
        <f t="shared" si="55"/>
      </c>
      <c r="F388" s="11">
        <f t="shared" si="56"/>
      </c>
      <c r="G388" s="11">
        <f t="shared" si="57"/>
      </c>
      <c r="H388" s="11">
        <f t="shared" si="58"/>
      </c>
      <c r="I388" s="11">
        <f t="shared" si="59"/>
      </c>
      <c r="J388" s="10"/>
      <c r="K388" s="12">
        <f t="shared" si="50"/>
      </c>
      <c r="L388" s="12">
        <f t="shared" si="51"/>
      </c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6"/>
    </row>
    <row r="389" spans="2:112" ht="12.75">
      <c r="B389" s="10">
        <f t="shared" si="52"/>
      </c>
      <c r="C389" s="10">
        <f t="shared" si="53"/>
      </c>
      <c r="D389" s="10">
        <f t="shared" si="54"/>
      </c>
      <c r="E389" s="10">
        <f t="shared" si="55"/>
      </c>
      <c r="F389" s="11">
        <f t="shared" si="56"/>
      </c>
      <c r="G389" s="11">
        <f t="shared" si="57"/>
      </c>
      <c r="H389" s="11">
        <f t="shared" si="58"/>
      </c>
      <c r="I389" s="11">
        <f t="shared" si="59"/>
      </c>
      <c r="J389" s="10"/>
      <c r="K389" s="12">
        <f t="shared" si="50"/>
      </c>
      <c r="L389" s="12">
        <f t="shared" si="51"/>
      </c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6"/>
    </row>
    <row r="390" spans="2:112" ht="12.75">
      <c r="B390" s="10">
        <f t="shared" si="52"/>
      </c>
      <c r="C390" s="10">
        <f t="shared" si="53"/>
      </c>
      <c r="D390" s="10">
        <f t="shared" si="54"/>
      </c>
      <c r="E390" s="10">
        <f t="shared" si="55"/>
      </c>
      <c r="F390" s="11">
        <f t="shared" si="56"/>
      </c>
      <c r="G390" s="11">
        <f t="shared" si="57"/>
      </c>
      <c r="H390" s="11">
        <f t="shared" si="58"/>
      </c>
      <c r="I390" s="11">
        <f t="shared" si="59"/>
      </c>
      <c r="J390" s="10"/>
      <c r="K390" s="12">
        <f t="shared" si="50"/>
      </c>
      <c r="L390" s="12">
        <f t="shared" si="51"/>
      </c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6"/>
    </row>
    <row r="391" spans="2:112" ht="12.75">
      <c r="B391" s="10">
        <f t="shared" si="52"/>
      </c>
      <c r="C391" s="10">
        <f t="shared" si="53"/>
      </c>
      <c r="D391" s="10">
        <f t="shared" si="54"/>
      </c>
      <c r="E391" s="10">
        <f t="shared" si="55"/>
      </c>
      <c r="F391" s="11">
        <f t="shared" si="56"/>
      </c>
      <c r="G391" s="11">
        <f t="shared" si="57"/>
      </c>
      <c r="H391" s="11">
        <f t="shared" si="58"/>
      </c>
      <c r="I391" s="11">
        <f t="shared" si="59"/>
      </c>
      <c r="J391" s="10"/>
      <c r="K391" s="12">
        <f t="shared" si="50"/>
      </c>
      <c r="L391" s="12">
        <f t="shared" si="51"/>
      </c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6"/>
    </row>
    <row r="392" spans="2:112" ht="12.75">
      <c r="B392" s="10">
        <f t="shared" si="52"/>
      </c>
      <c r="C392" s="10">
        <f t="shared" si="53"/>
      </c>
      <c r="D392" s="10">
        <f t="shared" si="54"/>
      </c>
      <c r="E392" s="10">
        <f t="shared" si="55"/>
      </c>
      <c r="F392" s="11">
        <f t="shared" si="56"/>
      </c>
      <c r="G392" s="11">
        <f t="shared" si="57"/>
      </c>
      <c r="H392" s="11">
        <f t="shared" si="58"/>
      </c>
      <c r="I392" s="11">
        <f t="shared" si="59"/>
      </c>
      <c r="J392" s="10"/>
      <c r="K392" s="12">
        <f t="shared" si="50"/>
      </c>
      <c r="L392" s="12">
        <f t="shared" si="51"/>
      </c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6"/>
    </row>
    <row r="393" spans="2:112" ht="12.75">
      <c r="B393" s="10">
        <f t="shared" si="52"/>
      </c>
      <c r="C393" s="10">
        <f t="shared" si="53"/>
      </c>
      <c r="D393" s="10">
        <f t="shared" si="54"/>
      </c>
      <c r="E393" s="10">
        <f t="shared" si="55"/>
      </c>
      <c r="F393" s="11">
        <f t="shared" si="56"/>
      </c>
      <c r="G393" s="11">
        <f t="shared" si="57"/>
      </c>
      <c r="H393" s="11">
        <f t="shared" si="58"/>
      </c>
      <c r="I393" s="11">
        <f t="shared" si="59"/>
      </c>
      <c r="J393" s="10"/>
      <c r="K393" s="12">
        <f t="shared" si="50"/>
      </c>
      <c r="L393" s="12">
        <f t="shared" si="51"/>
      </c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6"/>
    </row>
    <row r="394" spans="2:112" ht="12.75">
      <c r="B394" s="10">
        <f t="shared" si="52"/>
      </c>
      <c r="C394" s="10">
        <f t="shared" si="53"/>
      </c>
      <c r="D394" s="10">
        <f t="shared" si="54"/>
      </c>
      <c r="E394" s="10">
        <f t="shared" si="55"/>
      </c>
      <c r="F394" s="11">
        <f t="shared" si="56"/>
      </c>
      <c r="G394" s="11">
        <f t="shared" si="57"/>
      </c>
      <c r="H394" s="11">
        <f t="shared" si="58"/>
      </c>
      <c r="I394" s="11">
        <f t="shared" si="59"/>
      </c>
      <c r="J394" s="10"/>
      <c r="K394" s="12">
        <f t="shared" si="50"/>
      </c>
      <c r="L394" s="12">
        <f t="shared" si="51"/>
      </c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6"/>
    </row>
    <row r="395" spans="2:112" ht="12.75">
      <c r="B395" s="10">
        <f t="shared" si="52"/>
      </c>
      <c r="C395" s="10">
        <f t="shared" si="53"/>
      </c>
      <c r="D395" s="10">
        <f t="shared" si="54"/>
      </c>
      <c r="E395" s="10">
        <f t="shared" si="55"/>
      </c>
      <c r="F395" s="11">
        <f t="shared" si="56"/>
      </c>
      <c r="G395" s="11">
        <f t="shared" si="57"/>
      </c>
      <c r="H395" s="11">
        <f t="shared" si="58"/>
      </c>
      <c r="I395" s="11">
        <f t="shared" si="59"/>
      </c>
      <c r="J395" s="10"/>
      <c r="K395" s="12">
        <f t="shared" si="50"/>
      </c>
      <c r="L395" s="12">
        <f t="shared" si="51"/>
      </c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6"/>
    </row>
    <row r="396" spans="2:112" ht="12.75">
      <c r="B396" s="10">
        <f t="shared" si="52"/>
      </c>
      <c r="C396" s="10">
        <f t="shared" si="53"/>
      </c>
      <c r="D396" s="10">
        <f t="shared" si="54"/>
      </c>
      <c r="E396" s="10">
        <f t="shared" si="55"/>
      </c>
      <c r="F396" s="11">
        <f t="shared" si="56"/>
      </c>
      <c r="G396" s="11">
        <f t="shared" si="57"/>
      </c>
      <c r="H396" s="11">
        <f t="shared" si="58"/>
      </c>
      <c r="I396" s="11">
        <f t="shared" si="59"/>
      </c>
      <c r="J396" s="10"/>
      <c r="K396" s="12">
        <f t="shared" si="50"/>
      </c>
      <c r="L396" s="12">
        <f t="shared" si="51"/>
      </c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6"/>
    </row>
    <row r="397" spans="2:112" ht="12.75">
      <c r="B397" s="10">
        <f t="shared" si="52"/>
      </c>
      <c r="C397" s="10">
        <f t="shared" si="53"/>
      </c>
      <c r="D397" s="10">
        <f t="shared" si="54"/>
      </c>
      <c r="E397" s="10">
        <f t="shared" si="55"/>
      </c>
      <c r="F397" s="11">
        <f t="shared" si="56"/>
      </c>
      <c r="G397" s="11">
        <f t="shared" si="57"/>
      </c>
      <c r="H397" s="11">
        <f t="shared" si="58"/>
      </c>
      <c r="I397" s="11">
        <f t="shared" si="59"/>
      </c>
      <c r="J397" s="10"/>
      <c r="K397" s="12">
        <f t="shared" si="50"/>
      </c>
      <c r="L397" s="12">
        <f t="shared" si="51"/>
      </c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6"/>
    </row>
    <row r="398" spans="2:112" ht="12.75">
      <c r="B398" s="10">
        <f t="shared" si="52"/>
      </c>
      <c r="C398" s="10">
        <f t="shared" si="53"/>
      </c>
      <c r="D398" s="10">
        <f t="shared" si="54"/>
      </c>
      <c r="E398" s="10">
        <f t="shared" si="55"/>
      </c>
      <c r="F398" s="11">
        <f t="shared" si="56"/>
      </c>
      <c r="G398" s="11">
        <f t="shared" si="57"/>
      </c>
      <c r="H398" s="11">
        <f t="shared" si="58"/>
      </c>
      <c r="I398" s="11">
        <f t="shared" si="59"/>
      </c>
      <c r="J398" s="10"/>
      <c r="K398" s="12">
        <f t="shared" si="50"/>
      </c>
      <c r="L398" s="12">
        <f t="shared" si="51"/>
      </c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6"/>
    </row>
    <row r="399" spans="2:112" ht="12.75">
      <c r="B399" s="10">
        <f t="shared" si="52"/>
      </c>
      <c r="C399" s="10">
        <f t="shared" si="53"/>
      </c>
      <c r="D399" s="10">
        <f t="shared" si="54"/>
      </c>
      <c r="E399" s="10">
        <f t="shared" si="55"/>
      </c>
      <c r="F399" s="11">
        <f t="shared" si="56"/>
      </c>
      <c r="G399" s="11">
        <f t="shared" si="57"/>
      </c>
      <c r="H399" s="11">
        <f t="shared" si="58"/>
      </c>
      <c r="I399" s="11">
        <f t="shared" si="59"/>
      </c>
      <c r="J399" s="10"/>
      <c r="K399" s="12">
        <f t="shared" si="50"/>
      </c>
      <c r="L399" s="12">
        <f t="shared" si="51"/>
      </c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6"/>
    </row>
    <row r="400" spans="2:112" ht="12.75">
      <c r="B400" s="10">
        <f t="shared" si="52"/>
      </c>
      <c r="C400" s="10">
        <f t="shared" si="53"/>
      </c>
      <c r="D400" s="10">
        <f t="shared" si="54"/>
      </c>
      <c r="E400" s="10">
        <f t="shared" si="55"/>
      </c>
      <c r="F400" s="11">
        <f t="shared" si="56"/>
      </c>
      <c r="G400" s="11">
        <f t="shared" si="57"/>
      </c>
      <c r="H400" s="11">
        <f t="shared" si="58"/>
      </c>
      <c r="I400" s="11">
        <f t="shared" si="59"/>
      </c>
      <c r="J400" s="10"/>
      <c r="K400" s="12">
        <f aca="true" t="shared" si="60" ref="K400:K463">IF(B400="","",G400/F400)</f>
      </c>
      <c r="L400" s="12">
        <f aca="true" t="shared" si="61" ref="L400:L463">IF(B400="","",SUM(1,-K400))</f>
      </c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6"/>
    </row>
    <row r="401" spans="2:112" ht="12.75">
      <c r="B401" s="10">
        <f aca="true" t="shared" si="62" ref="B401:B464">IF(B400&lt;Splatka_D,SUM(B400,1),"")</f>
      </c>
      <c r="C401" s="10">
        <f aca="true" t="shared" si="63" ref="C401:C464">IF(B401="","",IF(C400=12,1,SUM(C400,1)))</f>
      </c>
      <c r="D401" s="10">
        <f aca="true" t="shared" si="64" ref="D401:D464">IF(B401="","",VLOOKUP(C401,Mesice_1,2,0))</f>
      </c>
      <c r="E401" s="10">
        <f aca="true" t="shared" si="65" ref="E401:E464">IF(B401="","",IF(C401=1,SUM(E400,1),E400))</f>
      </c>
      <c r="F401" s="11">
        <f aca="true" t="shared" si="66" ref="F401:F464">IF(B401="","",Splatka_V)</f>
      </c>
      <c r="G401" s="11">
        <f aca="true" t="shared" si="67" ref="G401:G464">IF(B401="","",I400*Urok_M*0.01*(1/12))</f>
      </c>
      <c r="H401" s="11">
        <f aca="true" t="shared" si="68" ref="H401:H464">IF(B401="","",SUM(F401,-G401))</f>
      </c>
      <c r="I401" s="11">
        <f aca="true" t="shared" si="69" ref="I401:I464">IF(B401="","",SUM(I400,-H401))</f>
      </c>
      <c r="J401" s="10"/>
      <c r="K401" s="12">
        <f t="shared" si="60"/>
      </c>
      <c r="L401" s="12">
        <f t="shared" si="61"/>
      </c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6"/>
    </row>
    <row r="402" spans="2:112" ht="12.75">
      <c r="B402" s="10">
        <f t="shared" si="62"/>
      </c>
      <c r="C402" s="10">
        <f t="shared" si="63"/>
      </c>
      <c r="D402" s="10">
        <f t="shared" si="64"/>
      </c>
      <c r="E402" s="10">
        <f t="shared" si="65"/>
      </c>
      <c r="F402" s="11">
        <f t="shared" si="66"/>
      </c>
      <c r="G402" s="11">
        <f t="shared" si="67"/>
      </c>
      <c r="H402" s="11">
        <f t="shared" si="68"/>
      </c>
      <c r="I402" s="11">
        <f t="shared" si="69"/>
      </c>
      <c r="J402" s="10"/>
      <c r="K402" s="12">
        <f t="shared" si="60"/>
      </c>
      <c r="L402" s="12">
        <f t="shared" si="61"/>
      </c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6"/>
    </row>
    <row r="403" spans="2:112" ht="12.75">
      <c r="B403" s="10">
        <f t="shared" si="62"/>
      </c>
      <c r="C403" s="10">
        <f t="shared" si="63"/>
      </c>
      <c r="D403" s="10">
        <f t="shared" si="64"/>
      </c>
      <c r="E403" s="10">
        <f t="shared" si="65"/>
      </c>
      <c r="F403" s="11">
        <f t="shared" si="66"/>
      </c>
      <c r="G403" s="11">
        <f t="shared" si="67"/>
      </c>
      <c r="H403" s="11">
        <f t="shared" si="68"/>
      </c>
      <c r="I403" s="11">
        <f t="shared" si="69"/>
      </c>
      <c r="J403" s="10"/>
      <c r="K403" s="12">
        <f t="shared" si="60"/>
      </c>
      <c r="L403" s="12">
        <f t="shared" si="61"/>
      </c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6"/>
    </row>
    <row r="404" spans="2:112" ht="12.75">
      <c r="B404" s="10">
        <f t="shared" si="62"/>
      </c>
      <c r="C404" s="10">
        <f t="shared" si="63"/>
      </c>
      <c r="D404" s="10">
        <f t="shared" si="64"/>
      </c>
      <c r="E404" s="10">
        <f t="shared" si="65"/>
      </c>
      <c r="F404" s="11">
        <f t="shared" si="66"/>
      </c>
      <c r="G404" s="11">
        <f t="shared" si="67"/>
      </c>
      <c r="H404" s="11">
        <f t="shared" si="68"/>
      </c>
      <c r="I404" s="11">
        <f t="shared" si="69"/>
      </c>
      <c r="J404" s="10"/>
      <c r="K404" s="12">
        <f t="shared" si="60"/>
      </c>
      <c r="L404" s="12">
        <f t="shared" si="61"/>
      </c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6"/>
    </row>
    <row r="405" spans="2:112" ht="12.75">
      <c r="B405" s="10">
        <f t="shared" si="62"/>
      </c>
      <c r="C405" s="10">
        <f t="shared" si="63"/>
      </c>
      <c r="D405" s="10">
        <f t="shared" si="64"/>
      </c>
      <c r="E405" s="10">
        <f t="shared" si="65"/>
      </c>
      <c r="F405" s="11">
        <f t="shared" si="66"/>
      </c>
      <c r="G405" s="11">
        <f t="shared" si="67"/>
      </c>
      <c r="H405" s="11">
        <f t="shared" si="68"/>
      </c>
      <c r="I405" s="11">
        <f t="shared" si="69"/>
      </c>
      <c r="J405" s="10"/>
      <c r="K405" s="12">
        <f t="shared" si="60"/>
      </c>
      <c r="L405" s="12">
        <f t="shared" si="61"/>
      </c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6"/>
    </row>
    <row r="406" spans="2:112" ht="12.75">
      <c r="B406" s="10">
        <f t="shared" si="62"/>
      </c>
      <c r="C406" s="10">
        <f t="shared" si="63"/>
      </c>
      <c r="D406" s="10">
        <f t="shared" si="64"/>
      </c>
      <c r="E406" s="10">
        <f t="shared" si="65"/>
      </c>
      <c r="F406" s="11">
        <f t="shared" si="66"/>
      </c>
      <c r="G406" s="11">
        <f t="shared" si="67"/>
      </c>
      <c r="H406" s="11">
        <f t="shared" si="68"/>
      </c>
      <c r="I406" s="11">
        <f t="shared" si="69"/>
      </c>
      <c r="J406" s="10"/>
      <c r="K406" s="12">
        <f t="shared" si="60"/>
      </c>
      <c r="L406" s="12">
        <f t="shared" si="61"/>
      </c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6"/>
    </row>
    <row r="407" spans="2:112" ht="12.75">
      <c r="B407" s="10">
        <f t="shared" si="62"/>
      </c>
      <c r="C407" s="10">
        <f t="shared" si="63"/>
      </c>
      <c r="D407" s="10">
        <f t="shared" si="64"/>
      </c>
      <c r="E407" s="10">
        <f t="shared" si="65"/>
      </c>
      <c r="F407" s="11">
        <f t="shared" si="66"/>
      </c>
      <c r="G407" s="11">
        <f t="shared" si="67"/>
      </c>
      <c r="H407" s="11">
        <f t="shared" si="68"/>
      </c>
      <c r="I407" s="11">
        <f t="shared" si="69"/>
      </c>
      <c r="J407" s="10"/>
      <c r="K407" s="12">
        <f t="shared" si="60"/>
      </c>
      <c r="L407" s="12">
        <f t="shared" si="61"/>
      </c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6"/>
    </row>
    <row r="408" spans="2:112" ht="12.75">
      <c r="B408" s="10">
        <f t="shared" si="62"/>
      </c>
      <c r="C408" s="10">
        <f t="shared" si="63"/>
      </c>
      <c r="D408" s="10">
        <f t="shared" si="64"/>
      </c>
      <c r="E408" s="10">
        <f t="shared" si="65"/>
      </c>
      <c r="F408" s="11">
        <f t="shared" si="66"/>
      </c>
      <c r="G408" s="11">
        <f t="shared" si="67"/>
      </c>
      <c r="H408" s="11">
        <f t="shared" si="68"/>
      </c>
      <c r="I408" s="11">
        <f t="shared" si="69"/>
      </c>
      <c r="J408" s="10"/>
      <c r="K408" s="12">
        <f t="shared" si="60"/>
      </c>
      <c r="L408" s="12">
        <f t="shared" si="61"/>
      </c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6"/>
    </row>
    <row r="409" spans="2:112" ht="12.75">
      <c r="B409" s="10">
        <f t="shared" si="62"/>
      </c>
      <c r="C409" s="10">
        <f t="shared" si="63"/>
      </c>
      <c r="D409" s="10">
        <f t="shared" si="64"/>
      </c>
      <c r="E409" s="10">
        <f t="shared" si="65"/>
      </c>
      <c r="F409" s="11">
        <f t="shared" si="66"/>
      </c>
      <c r="G409" s="11">
        <f t="shared" si="67"/>
      </c>
      <c r="H409" s="11">
        <f t="shared" si="68"/>
      </c>
      <c r="I409" s="11">
        <f t="shared" si="69"/>
      </c>
      <c r="J409" s="10"/>
      <c r="K409" s="12">
        <f t="shared" si="60"/>
      </c>
      <c r="L409" s="12">
        <f t="shared" si="61"/>
      </c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6"/>
    </row>
    <row r="410" spans="2:112" ht="12.75">
      <c r="B410" s="10">
        <f t="shared" si="62"/>
      </c>
      <c r="C410" s="10">
        <f t="shared" si="63"/>
      </c>
      <c r="D410" s="10">
        <f t="shared" si="64"/>
      </c>
      <c r="E410" s="10">
        <f t="shared" si="65"/>
      </c>
      <c r="F410" s="11">
        <f t="shared" si="66"/>
      </c>
      <c r="G410" s="11">
        <f t="shared" si="67"/>
      </c>
      <c r="H410" s="11">
        <f t="shared" si="68"/>
      </c>
      <c r="I410" s="11">
        <f t="shared" si="69"/>
      </c>
      <c r="J410" s="10"/>
      <c r="K410" s="12">
        <f t="shared" si="60"/>
      </c>
      <c r="L410" s="12">
        <f t="shared" si="61"/>
      </c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6"/>
    </row>
    <row r="411" spans="2:112" ht="12.75">
      <c r="B411" s="10">
        <f t="shared" si="62"/>
      </c>
      <c r="C411" s="10">
        <f t="shared" si="63"/>
      </c>
      <c r="D411" s="10">
        <f t="shared" si="64"/>
      </c>
      <c r="E411" s="10">
        <f t="shared" si="65"/>
      </c>
      <c r="F411" s="11">
        <f t="shared" si="66"/>
      </c>
      <c r="G411" s="11">
        <f t="shared" si="67"/>
      </c>
      <c r="H411" s="11">
        <f t="shared" si="68"/>
      </c>
      <c r="I411" s="11">
        <f t="shared" si="69"/>
      </c>
      <c r="J411" s="10"/>
      <c r="K411" s="12">
        <f t="shared" si="60"/>
      </c>
      <c r="L411" s="12">
        <f t="shared" si="61"/>
      </c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6"/>
    </row>
    <row r="412" spans="2:112" ht="12.75">
      <c r="B412" s="10">
        <f t="shared" si="62"/>
      </c>
      <c r="C412" s="10">
        <f t="shared" si="63"/>
      </c>
      <c r="D412" s="10">
        <f t="shared" si="64"/>
      </c>
      <c r="E412" s="10">
        <f t="shared" si="65"/>
      </c>
      <c r="F412" s="11">
        <f t="shared" si="66"/>
      </c>
      <c r="G412" s="11">
        <f t="shared" si="67"/>
      </c>
      <c r="H412" s="11">
        <f t="shared" si="68"/>
      </c>
      <c r="I412" s="11">
        <f t="shared" si="69"/>
      </c>
      <c r="J412" s="10"/>
      <c r="K412" s="12">
        <f t="shared" si="60"/>
      </c>
      <c r="L412" s="12">
        <f t="shared" si="61"/>
      </c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6"/>
    </row>
    <row r="413" spans="2:112" ht="12.75">
      <c r="B413" s="10">
        <f t="shared" si="62"/>
      </c>
      <c r="C413" s="10">
        <f t="shared" si="63"/>
      </c>
      <c r="D413" s="10">
        <f t="shared" si="64"/>
      </c>
      <c r="E413" s="10">
        <f t="shared" si="65"/>
      </c>
      <c r="F413" s="11">
        <f t="shared" si="66"/>
      </c>
      <c r="G413" s="11">
        <f t="shared" si="67"/>
      </c>
      <c r="H413" s="11">
        <f t="shared" si="68"/>
      </c>
      <c r="I413" s="11">
        <f t="shared" si="69"/>
      </c>
      <c r="J413" s="10"/>
      <c r="K413" s="12">
        <f t="shared" si="60"/>
      </c>
      <c r="L413" s="12">
        <f t="shared" si="61"/>
      </c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6"/>
    </row>
    <row r="414" spans="2:112" ht="12.75">
      <c r="B414" s="10">
        <f t="shared" si="62"/>
      </c>
      <c r="C414" s="10">
        <f t="shared" si="63"/>
      </c>
      <c r="D414" s="10">
        <f t="shared" si="64"/>
      </c>
      <c r="E414" s="10">
        <f t="shared" si="65"/>
      </c>
      <c r="F414" s="11">
        <f t="shared" si="66"/>
      </c>
      <c r="G414" s="11">
        <f t="shared" si="67"/>
      </c>
      <c r="H414" s="11">
        <f t="shared" si="68"/>
      </c>
      <c r="I414" s="11">
        <f t="shared" si="69"/>
      </c>
      <c r="J414" s="10"/>
      <c r="K414" s="12">
        <f t="shared" si="60"/>
      </c>
      <c r="L414" s="12">
        <f t="shared" si="61"/>
      </c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6"/>
    </row>
    <row r="415" spans="2:112" ht="12.75">
      <c r="B415" s="10">
        <f t="shared" si="62"/>
      </c>
      <c r="C415" s="10">
        <f t="shared" si="63"/>
      </c>
      <c r="D415" s="10">
        <f t="shared" si="64"/>
      </c>
      <c r="E415" s="10">
        <f t="shared" si="65"/>
      </c>
      <c r="F415" s="11">
        <f t="shared" si="66"/>
      </c>
      <c r="G415" s="11">
        <f t="shared" si="67"/>
      </c>
      <c r="H415" s="11">
        <f t="shared" si="68"/>
      </c>
      <c r="I415" s="11">
        <f t="shared" si="69"/>
      </c>
      <c r="J415" s="10"/>
      <c r="K415" s="12">
        <f t="shared" si="60"/>
      </c>
      <c r="L415" s="12">
        <f t="shared" si="61"/>
      </c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6"/>
    </row>
    <row r="416" spans="2:112" ht="12.75">
      <c r="B416" s="10">
        <f t="shared" si="62"/>
      </c>
      <c r="C416" s="10">
        <f t="shared" si="63"/>
      </c>
      <c r="D416" s="10">
        <f t="shared" si="64"/>
      </c>
      <c r="E416" s="10">
        <f t="shared" si="65"/>
      </c>
      <c r="F416" s="11">
        <f t="shared" si="66"/>
      </c>
      <c r="G416" s="11">
        <f t="shared" si="67"/>
      </c>
      <c r="H416" s="11">
        <f t="shared" si="68"/>
      </c>
      <c r="I416" s="11">
        <f t="shared" si="69"/>
      </c>
      <c r="J416" s="10"/>
      <c r="K416" s="12">
        <f t="shared" si="60"/>
      </c>
      <c r="L416" s="12">
        <f t="shared" si="61"/>
      </c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6"/>
    </row>
    <row r="417" spans="2:112" ht="12.75">
      <c r="B417" s="10">
        <f t="shared" si="62"/>
      </c>
      <c r="C417" s="10">
        <f t="shared" si="63"/>
      </c>
      <c r="D417" s="10">
        <f t="shared" si="64"/>
      </c>
      <c r="E417" s="10">
        <f t="shared" si="65"/>
      </c>
      <c r="F417" s="11">
        <f t="shared" si="66"/>
      </c>
      <c r="G417" s="11">
        <f t="shared" si="67"/>
      </c>
      <c r="H417" s="11">
        <f t="shared" si="68"/>
      </c>
      <c r="I417" s="11">
        <f t="shared" si="69"/>
      </c>
      <c r="J417" s="10"/>
      <c r="K417" s="12">
        <f t="shared" si="60"/>
      </c>
      <c r="L417" s="12">
        <f t="shared" si="61"/>
      </c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6"/>
    </row>
    <row r="418" spans="2:112" ht="12.75">
      <c r="B418" s="10">
        <f t="shared" si="62"/>
      </c>
      <c r="C418" s="10">
        <f t="shared" si="63"/>
      </c>
      <c r="D418" s="10">
        <f t="shared" si="64"/>
      </c>
      <c r="E418" s="10">
        <f t="shared" si="65"/>
      </c>
      <c r="F418" s="11">
        <f t="shared" si="66"/>
      </c>
      <c r="G418" s="11">
        <f t="shared" si="67"/>
      </c>
      <c r="H418" s="11">
        <f t="shared" si="68"/>
      </c>
      <c r="I418" s="11">
        <f t="shared" si="69"/>
      </c>
      <c r="J418" s="10"/>
      <c r="K418" s="12">
        <f t="shared" si="60"/>
      </c>
      <c r="L418" s="12">
        <f t="shared" si="61"/>
      </c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6"/>
    </row>
    <row r="419" spans="2:112" ht="12.75">
      <c r="B419" s="10">
        <f t="shared" si="62"/>
      </c>
      <c r="C419" s="10">
        <f t="shared" si="63"/>
      </c>
      <c r="D419" s="10">
        <f t="shared" si="64"/>
      </c>
      <c r="E419" s="10">
        <f t="shared" si="65"/>
      </c>
      <c r="F419" s="11">
        <f t="shared" si="66"/>
      </c>
      <c r="G419" s="11">
        <f t="shared" si="67"/>
      </c>
      <c r="H419" s="11">
        <f t="shared" si="68"/>
      </c>
      <c r="I419" s="11">
        <f t="shared" si="69"/>
      </c>
      <c r="J419" s="10"/>
      <c r="K419" s="12">
        <f t="shared" si="60"/>
      </c>
      <c r="L419" s="12">
        <f t="shared" si="61"/>
      </c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6"/>
    </row>
    <row r="420" spans="2:112" ht="12.75">
      <c r="B420" s="10">
        <f t="shared" si="62"/>
      </c>
      <c r="C420" s="10">
        <f t="shared" si="63"/>
      </c>
      <c r="D420" s="10">
        <f t="shared" si="64"/>
      </c>
      <c r="E420" s="10">
        <f t="shared" si="65"/>
      </c>
      <c r="F420" s="11">
        <f t="shared" si="66"/>
      </c>
      <c r="G420" s="11">
        <f t="shared" si="67"/>
      </c>
      <c r="H420" s="11">
        <f t="shared" si="68"/>
      </c>
      <c r="I420" s="11">
        <f t="shared" si="69"/>
      </c>
      <c r="J420" s="10"/>
      <c r="K420" s="12">
        <f t="shared" si="60"/>
      </c>
      <c r="L420" s="12">
        <f t="shared" si="61"/>
      </c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6"/>
    </row>
    <row r="421" spans="2:112" ht="12.75">
      <c r="B421" s="10">
        <f t="shared" si="62"/>
      </c>
      <c r="C421" s="10">
        <f t="shared" si="63"/>
      </c>
      <c r="D421" s="10">
        <f t="shared" si="64"/>
      </c>
      <c r="E421" s="10">
        <f t="shared" si="65"/>
      </c>
      <c r="F421" s="11">
        <f t="shared" si="66"/>
      </c>
      <c r="G421" s="11">
        <f t="shared" si="67"/>
      </c>
      <c r="H421" s="11">
        <f t="shared" si="68"/>
      </c>
      <c r="I421" s="11">
        <f t="shared" si="69"/>
      </c>
      <c r="J421" s="10"/>
      <c r="K421" s="12">
        <f t="shared" si="60"/>
      </c>
      <c r="L421" s="12">
        <f t="shared" si="61"/>
      </c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6"/>
    </row>
    <row r="422" spans="2:112" ht="12.75">
      <c r="B422" s="10">
        <f t="shared" si="62"/>
      </c>
      <c r="C422" s="10">
        <f t="shared" si="63"/>
      </c>
      <c r="D422" s="10">
        <f t="shared" si="64"/>
      </c>
      <c r="E422" s="10">
        <f t="shared" si="65"/>
      </c>
      <c r="F422" s="11">
        <f t="shared" si="66"/>
      </c>
      <c r="G422" s="11">
        <f t="shared" si="67"/>
      </c>
      <c r="H422" s="11">
        <f t="shared" si="68"/>
      </c>
      <c r="I422" s="11">
        <f t="shared" si="69"/>
      </c>
      <c r="J422" s="10"/>
      <c r="K422" s="12">
        <f t="shared" si="60"/>
      </c>
      <c r="L422" s="12">
        <f t="shared" si="61"/>
      </c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6"/>
    </row>
    <row r="423" spans="2:112" ht="12.75">
      <c r="B423" s="10">
        <f t="shared" si="62"/>
      </c>
      <c r="C423" s="10">
        <f t="shared" si="63"/>
      </c>
      <c r="D423" s="10">
        <f t="shared" si="64"/>
      </c>
      <c r="E423" s="10">
        <f t="shared" si="65"/>
      </c>
      <c r="F423" s="11">
        <f t="shared" si="66"/>
      </c>
      <c r="G423" s="11">
        <f t="shared" si="67"/>
      </c>
      <c r="H423" s="11">
        <f t="shared" si="68"/>
      </c>
      <c r="I423" s="11">
        <f t="shared" si="69"/>
      </c>
      <c r="J423" s="10"/>
      <c r="K423" s="12">
        <f t="shared" si="60"/>
      </c>
      <c r="L423" s="12">
        <f t="shared" si="61"/>
      </c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6"/>
    </row>
    <row r="424" spans="2:112" ht="12.75">
      <c r="B424" s="10">
        <f t="shared" si="62"/>
      </c>
      <c r="C424" s="10">
        <f t="shared" si="63"/>
      </c>
      <c r="D424" s="10">
        <f t="shared" si="64"/>
      </c>
      <c r="E424" s="10">
        <f t="shared" si="65"/>
      </c>
      <c r="F424" s="11">
        <f t="shared" si="66"/>
      </c>
      <c r="G424" s="11">
        <f t="shared" si="67"/>
      </c>
      <c r="H424" s="11">
        <f t="shared" si="68"/>
      </c>
      <c r="I424" s="11">
        <f t="shared" si="69"/>
      </c>
      <c r="J424" s="10"/>
      <c r="K424" s="12">
        <f t="shared" si="60"/>
      </c>
      <c r="L424" s="12">
        <f t="shared" si="61"/>
      </c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6"/>
    </row>
    <row r="425" spans="2:112" ht="12.75">
      <c r="B425" s="10">
        <f t="shared" si="62"/>
      </c>
      <c r="C425" s="10">
        <f t="shared" si="63"/>
      </c>
      <c r="D425" s="10">
        <f t="shared" si="64"/>
      </c>
      <c r="E425" s="10">
        <f t="shared" si="65"/>
      </c>
      <c r="F425" s="11">
        <f t="shared" si="66"/>
      </c>
      <c r="G425" s="11">
        <f t="shared" si="67"/>
      </c>
      <c r="H425" s="11">
        <f t="shared" si="68"/>
      </c>
      <c r="I425" s="11">
        <f t="shared" si="69"/>
      </c>
      <c r="J425" s="10"/>
      <c r="K425" s="12">
        <f t="shared" si="60"/>
      </c>
      <c r="L425" s="12">
        <f t="shared" si="61"/>
      </c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6"/>
    </row>
    <row r="426" spans="2:112" ht="12.75">
      <c r="B426" s="10">
        <f t="shared" si="62"/>
      </c>
      <c r="C426" s="10">
        <f t="shared" si="63"/>
      </c>
      <c r="D426" s="10">
        <f t="shared" si="64"/>
      </c>
      <c r="E426" s="10">
        <f t="shared" si="65"/>
      </c>
      <c r="F426" s="11">
        <f t="shared" si="66"/>
      </c>
      <c r="G426" s="11">
        <f t="shared" si="67"/>
      </c>
      <c r="H426" s="11">
        <f t="shared" si="68"/>
      </c>
      <c r="I426" s="11">
        <f t="shared" si="69"/>
      </c>
      <c r="J426" s="10"/>
      <c r="K426" s="12">
        <f t="shared" si="60"/>
      </c>
      <c r="L426" s="12">
        <f t="shared" si="61"/>
      </c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6"/>
    </row>
    <row r="427" spans="2:112" ht="12.75">
      <c r="B427" s="10">
        <f t="shared" si="62"/>
      </c>
      <c r="C427" s="10">
        <f t="shared" si="63"/>
      </c>
      <c r="D427" s="10">
        <f t="shared" si="64"/>
      </c>
      <c r="E427" s="10">
        <f t="shared" si="65"/>
      </c>
      <c r="F427" s="11">
        <f t="shared" si="66"/>
      </c>
      <c r="G427" s="11">
        <f t="shared" si="67"/>
      </c>
      <c r="H427" s="11">
        <f t="shared" si="68"/>
      </c>
      <c r="I427" s="11">
        <f t="shared" si="69"/>
      </c>
      <c r="J427" s="10"/>
      <c r="K427" s="12">
        <f t="shared" si="60"/>
      </c>
      <c r="L427" s="12">
        <f t="shared" si="61"/>
      </c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6"/>
    </row>
    <row r="428" spans="2:112" ht="12.75">
      <c r="B428" s="10">
        <f t="shared" si="62"/>
      </c>
      <c r="C428" s="10">
        <f t="shared" si="63"/>
      </c>
      <c r="D428" s="10">
        <f t="shared" si="64"/>
      </c>
      <c r="E428" s="10">
        <f t="shared" si="65"/>
      </c>
      <c r="F428" s="11">
        <f t="shared" si="66"/>
      </c>
      <c r="G428" s="11">
        <f t="shared" si="67"/>
      </c>
      <c r="H428" s="11">
        <f t="shared" si="68"/>
      </c>
      <c r="I428" s="11">
        <f t="shared" si="69"/>
      </c>
      <c r="J428" s="10"/>
      <c r="K428" s="12">
        <f t="shared" si="60"/>
      </c>
      <c r="L428" s="12">
        <f t="shared" si="61"/>
      </c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6"/>
    </row>
    <row r="429" spans="2:112" ht="12.75">
      <c r="B429" s="10">
        <f t="shared" si="62"/>
      </c>
      <c r="C429" s="10">
        <f t="shared" si="63"/>
      </c>
      <c r="D429" s="10">
        <f t="shared" si="64"/>
      </c>
      <c r="E429" s="10">
        <f t="shared" si="65"/>
      </c>
      <c r="F429" s="11">
        <f t="shared" si="66"/>
      </c>
      <c r="G429" s="11">
        <f t="shared" si="67"/>
      </c>
      <c r="H429" s="11">
        <f t="shared" si="68"/>
      </c>
      <c r="I429" s="11">
        <f t="shared" si="69"/>
      </c>
      <c r="J429" s="10"/>
      <c r="K429" s="12">
        <f t="shared" si="60"/>
      </c>
      <c r="L429" s="12">
        <f t="shared" si="61"/>
      </c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6"/>
    </row>
    <row r="430" spans="2:112" ht="12.75">
      <c r="B430" s="10">
        <f t="shared" si="62"/>
      </c>
      <c r="C430" s="10">
        <f t="shared" si="63"/>
      </c>
      <c r="D430" s="10">
        <f t="shared" si="64"/>
      </c>
      <c r="E430" s="10">
        <f t="shared" si="65"/>
      </c>
      <c r="F430" s="11">
        <f t="shared" si="66"/>
      </c>
      <c r="G430" s="11">
        <f t="shared" si="67"/>
      </c>
      <c r="H430" s="11">
        <f t="shared" si="68"/>
      </c>
      <c r="I430" s="11">
        <f t="shared" si="69"/>
      </c>
      <c r="J430" s="10"/>
      <c r="K430" s="12">
        <f t="shared" si="60"/>
      </c>
      <c r="L430" s="12">
        <f t="shared" si="61"/>
      </c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6"/>
    </row>
    <row r="431" spans="2:112" ht="12.75">
      <c r="B431" s="10">
        <f t="shared" si="62"/>
      </c>
      <c r="C431" s="10">
        <f t="shared" si="63"/>
      </c>
      <c r="D431" s="10">
        <f t="shared" si="64"/>
      </c>
      <c r="E431" s="10">
        <f t="shared" si="65"/>
      </c>
      <c r="F431" s="11">
        <f t="shared" si="66"/>
      </c>
      <c r="G431" s="11">
        <f t="shared" si="67"/>
      </c>
      <c r="H431" s="11">
        <f t="shared" si="68"/>
      </c>
      <c r="I431" s="11">
        <f t="shared" si="69"/>
      </c>
      <c r="J431" s="10"/>
      <c r="K431" s="12">
        <f t="shared" si="60"/>
      </c>
      <c r="L431" s="12">
        <f t="shared" si="61"/>
      </c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6"/>
    </row>
    <row r="432" spans="2:112" ht="12.75">
      <c r="B432" s="10">
        <f t="shared" si="62"/>
      </c>
      <c r="C432" s="10">
        <f t="shared" si="63"/>
      </c>
      <c r="D432" s="10">
        <f t="shared" si="64"/>
      </c>
      <c r="E432" s="10">
        <f t="shared" si="65"/>
      </c>
      <c r="F432" s="11">
        <f t="shared" si="66"/>
      </c>
      <c r="G432" s="11">
        <f t="shared" si="67"/>
      </c>
      <c r="H432" s="11">
        <f t="shared" si="68"/>
      </c>
      <c r="I432" s="11">
        <f t="shared" si="69"/>
      </c>
      <c r="J432" s="10"/>
      <c r="K432" s="12">
        <f t="shared" si="60"/>
      </c>
      <c r="L432" s="12">
        <f t="shared" si="61"/>
      </c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6"/>
    </row>
    <row r="433" spans="2:112" ht="12.75">
      <c r="B433" s="10">
        <f t="shared" si="62"/>
      </c>
      <c r="C433" s="10">
        <f t="shared" si="63"/>
      </c>
      <c r="D433" s="10">
        <f t="shared" si="64"/>
      </c>
      <c r="E433" s="10">
        <f t="shared" si="65"/>
      </c>
      <c r="F433" s="11">
        <f t="shared" si="66"/>
      </c>
      <c r="G433" s="11">
        <f t="shared" si="67"/>
      </c>
      <c r="H433" s="11">
        <f t="shared" si="68"/>
      </c>
      <c r="I433" s="11">
        <f t="shared" si="69"/>
      </c>
      <c r="J433" s="10"/>
      <c r="K433" s="12">
        <f t="shared" si="60"/>
      </c>
      <c r="L433" s="12">
        <f t="shared" si="61"/>
      </c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6"/>
    </row>
    <row r="434" spans="2:112" ht="12.75">
      <c r="B434" s="10">
        <f t="shared" si="62"/>
      </c>
      <c r="C434" s="10">
        <f t="shared" si="63"/>
      </c>
      <c r="D434" s="10">
        <f t="shared" si="64"/>
      </c>
      <c r="E434" s="10">
        <f t="shared" si="65"/>
      </c>
      <c r="F434" s="11">
        <f t="shared" si="66"/>
      </c>
      <c r="G434" s="11">
        <f t="shared" si="67"/>
      </c>
      <c r="H434" s="11">
        <f t="shared" si="68"/>
      </c>
      <c r="I434" s="11">
        <f t="shared" si="69"/>
      </c>
      <c r="J434" s="10"/>
      <c r="K434" s="12">
        <f t="shared" si="60"/>
      </c>
      <c r="L434" s="12">
        <f t="shared" si="61"/>
      </c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6"/>
    </row>
    <row r="435" spans="2:112" ht="12.75">
      <c r="B435" s="10">
        <f t="shared" si="62"/>
      </c>
      <c r="C435" s="10">
        <f t="shared" si="63"/>
      </c>
      <c r="D435" s="10">
        <f t="shared" si="64"/>
      </c>
      <c r="E435" s="10">
        <f t="shared" si="65"/>
      </c>
      <c r="F435" s="11">
        <f t="shared" si="66"/>
      </c>
      <c r="G435" s="11">
        <f t="shared" si="67"/>
      </c>
      <c r="H435" s="11">
        <f t="shared" si="68"/>
      </c>
      <c r="I435" s="11">
        <f t="shared" si="69"/>
      </c>
      <c r="J435" s="10"/>
      <c r="K435" s="12">
        <f t="shared" si="60"/>
      </c>
      <c r="L435" s="12">
        <f t="shared" si="61"/>
      </c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6"/>
    </row>
    <row r="436" spans="2:112" ht="12.75">
      <c r="B436" s="10">
        <f t="shared" si="62"/>
      </c>
      <c r="C436" s="10">
        <f t="shared" si="63"/>
      </c>
      <c r="D436" s="10">
        <f t="shared" si="64"/>
      </c>
      <c r="E436" s="10">
        <f t="shared" si="65"/>
      </c>
      <c r="F436" s="11">
        <f t="shared" si="66"/>
      </c>
      <c r="G436" s="11">
        <f t="shared" si="67"/>
      </c>
      <c r="H436" s="11">
        <f t="shared" si="68"/>
      </c>
      <c r="I436" s="11">
        <f t="shared" si="69"/>
      </c>
      <c r="J436" s="10"/>
      <c r="K436" s="12">
        <f t="shared" si="60"/>
      </c>
      <c r="L436" s="12">
        <f t="shared" si="61"/>
      </c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6"/>
    </row>
    <row r="437" spans="2:112" ht="12.75">
      <c r="B437" s="10">
        <f t="shared" si="62"/>
      </c>
      <c r="C437" s="10">
        <f t="shared" si="63"/>
      </c>
      <c r="D437" s="10">
        <f t="shared" si="64"/>
      </c>
      <c r="E437" s="10">
        <f t="shared" si="65"/>
      </c>
      <c r="F437" s="11">
        <f t="shared" si="66"/>
      </c>
      <c r="G437" s="11">
        <f t="shared" si="67"/>
      </c>
      <c r="H437" s="11">
        <f t="shared" si="68"/>
      </c>
      <c r="I437" s="11">
        <f t="shared" si="69"/>
      </c>
      <c r="J437" s="10"/>
      <c r="K437" s="12">
        <f t="shared" si="60"/>
      </c>
      <c r="L437" s="12">
        <f t="shared" si="61"/>
      </c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6"/>
    </row>
    <row r="438" spans="2:112" ht="12.75">
      <c r="B438" s="10">
        <f t="shared" si="62"/>
      </c>
      <c r="C438" s="10">
        <f t="shared" si="63"/>
      </c>
      <c r="D438" s="10">
        <f t="shared" si="64"/>
      </c>
      <c r="E438" s="10">
        <f t="shared" si="65"/>
      </c>
      <c r="F438" s="11">
        <f t="shared" si="66"/>
      </c>
      <c r="G438" s="11">
        <f t="shared" si="67"/>
      </c>
      <c r="H438" s="11">
        <f t="shared" si="68"/>
      </c>
      <c r="I438" s="11">
        <f t="shared" si="69"/>
      </c>
      <c r="J438" s="10"/>
      <c r="K438" s="12">
        <f t="shared" si="60"/>
      </c>
      <c r="L438" s="12">
        <f t="shared" si="61"/>
      </c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6"/>
    </row>
    <row r="439" spans="2:112" ht="12.75">
      <c r="B439" s="10">
        <f t="shared" si="62"/>
      </c>
      <c r="C439" s="10">
        <f t="shared" si="63"/>
      </c>
      <c r="D439" s="10">
        <f t="shared" si="64"/>
      </c>
      <c r="E439" s="10">
        <f t="shared" si="65"/>
      </c>
      <c r="F439" s="11">
        <f t="shared" si="66"/>
      </c>
      <c r="G439" s="11">
        <f t="shared" si="67"/>
      </c>
      <c r="H439" s="11">
        <f t="shared" si="68"/>
      </c>
      <c r="I439" s="11">
        <f t="shared" si="69"/>
      </c>
      <c r="J439" s="10"/>
      <c r="K439" s="12">
        <f t="shared" si="60"/>
      </c>
      <c r="L439" s="12">
        <f t="shared" si="61"/>
      </c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6"/>
    </row>
    <row r="440" spans="2:112" ht="12.75">
      <c r="B440" s="10">
        <f t="shared" si="62"/>
      </c>
      <c r="C440" s="10">
        <f t="shared" si="63"/>
      </c>
      <c r="D440" s="10">
        <f t="shared" si="64"/>
      </c>
      <c r="E440" s="10">
        <f t="shared" si="65"/>
      </c>
      <c r="F440" s="11">
        <f t="shared" si="66"/>
      </c>
      <c r="G440" s="11">
        <f t="shared" si="67"/>
      </c>
      <c r="H440" s="11">
        <f t="shared" si="68"/>
      </c>
      <c r="I440" s="11">
        <f t="shared" si="69"/>
      </c>
      <c r="J440" s="10"/>
      <c r="K440" s="12">
        <f t="shared" si="60"/>
      </c>
      <c r="L440" s="12">
        <f t="shared" si="61"/>
      </c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6"/>
    </row>
    <row r="441" spans="2:112" ht="12.75">
      <c r="B441" s="10">
        <f t="shared" si="62"/>
      </c>
      <c r="C441" s="10">
        <f t="shared" si="63"/>
      </c>
      <c r="D441" s="10">
        <f t="shared" si="64"/>
      </c>
      <c r="E441" s="10">
        <f t="shared" si="65"/>
      </c>
      <c r="F441" s="11">
        <f t="shared" si="66"/>
      </c>
      <c r="G441" s="11">
        <f t="shared" si="67"/>
      </c>
      <c r="H441" s="11">
        <f t="shared" si="68"/>
      </c>
      <c r="I441" s="11">
        <f t="shared" si="69"/>
      </c>
      <c r="J441" s="10"/>
      <c r="K441" s="12">
        <f t="shared" si="60"/>
      </c>
      <c r="L441" s="12">
        <f t="shared" si="61"/>
      </c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6"/>
    </row>
    <row r="442" spans="2:112" ht="12.75">
      <c r="B442" s="10">
        <f t="shared" si="62"/>
      </c>
      <c r="C442" s="10">
        <f t="shared" si="63"/>
      </c>
      <c r="D442" s="10">
        <f t="shared" si="64"/>
      </c>
      <c r="E442" s="10">
        <f t="shared" si="65"/>
      </c>
      <c r="F442" s="11">
        <f t="shared" si="66"/>
      </c>
      <c r="G442" s="11">
        <f t="shared" si="67"/>
      </c>
      <c r="H442" s="11">
        <f t="shared" si="68"/>
      </c>
      <c r="I442" s="11">
        <f t="shared" si="69"/>
      </c>
      <c r="J442" s="10"/>
      <c r="K442" s="12">
        <f t="shared" si="60"/>
      </c>
      <c r="L442" s="12">
        <f t="shared" si="61"/>
      </c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6"/>
    </row>
    <row r="443" spans="2:112" ht="12.75">
      <c r="B443" s="10">
        <f t="shared" si="62"/>
      </c>
      <c r="C443" s="10">
        <f t="shared" si="63"/>
      </c>
      <c r="D443" s="10">
        <f t="shared" si="64"/>
      </c>
      <c r="E443" s="10">
        <f t="shared" si="65"/>
      </c>
      <c r="F443" s="11">
        <f t="shared" si="66"/>
      </c>
      <c r="G443" s="11">
        <f t="shared" si="67"/>
      </c>
      <c r="H443" s="11">
        <f t="shared" si="68"/>
      </c>
      <c r="I443" s="11">
        <f t="shared" si="69"/>
      </c>
      <c r="J443" s="10"/>
      <c r="K443" s="12">
        <f t="shared" si="60"/>
      </c>
      <c r="L443" s="12">
        <f t="shared" si="61"/>
      </c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6"/>
    </row>
    <row r="444" spans="2:112" ht="12.75">
      <c r="B444" s="10">
        <f t="shared" si="62"/>
      </c>
      <c r="C444" s="10">
        <f t="shared" si="63"/>
      </c>
      <c r="D444" s="10">
        <f t="shared" si="64"/>
      </c>
      <c r="E444" s="10">
        <f t="shared" si="65"/>
      </c>
      <c r="F444" s="11">
        <f t="shared" si="66"/>
      </c>
      <c r="G444" s="11">
        <f t="shared" si="67"/>
      </c>
      <c r="H444" s="11">
        <f t="shared" si="68"/>
      </c>
      <c r="I444" s="11">
        <f t="shared" si="69"/>
      </c>
      <c r="J444" s="10"/>
      <c r="K444" s="12">
        <f t="shared" si="60"/>
      </c>
      <c r="L444" s="12">
        <f t="shared" si="61"/>
      </c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6"/>
    </row>
    <row r="445" spans="2:112" ht="12.75">
      <c r="B445" s="10">
        <f t="shared" si="62"/>
      </c>
      <c r="C445" s="10">
        <f t="shared" si="63"/>
      </c>
      <c r="D445" s="10">
        <f t="shared" si="64"/>
      </c>
      <c r="E445" s="10">
        <f t="shared" si="65"/>
      </c>
      <c r="F445" s="11">
        <f t="shared" si="66"/>
      </c>
      <c r="G445" s="11">
        <f t="shared" si="67"/>
      </c>
      <c r="H445" s="11">
        <f t="shared" si="68"/>
      </c>
      <c r="I445" s="11">
        <f t="shared" si="69"/>
      </c>
      <c r="J445" s="10"/>
      <c r="K445" s="12">
        <f t="shared" si="60"/>
      </c>
      <c r="L445" s="12">
        <f t="shared" si="61"/>
      </c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6"/>
    </row>
    <row r="446" spans="2:112" ht="12.75">
      <c r="B446" s="10">
        <f t="shared" si="62"/>
      </c>
      <c r="C446" s="10">
        <f t="shared" si="63"/>
      </c>
      <c r="D446" s="10">
        <f t="shared" si="64"/>
      </c>
      <c r="E446" s="10">
        <f t="shared" si="65"/>
      </c>
      <c r="F446" s="11">
        <f t="shared" si="66"/>
      </c>
      <c r="G446" s="11">
        <f t="shared" si="67"/>
      </c>
      <c r="H446" s="11">
        <f t="shared" si="68"/>
      </c>
      <c r="I446" s="11">
        <f t="shared" si="69"/>
      </c>
      <c r="J446" s="10"/>
      <c r="K446" s="12">
        <f t="shared" si="60"/>
      </c>
      <c r="L446" s="12">
        <f t="shared" si="61"/>
      </c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6"/>
    </row>
    <row r="447" spans="2:112" ht="12.75">
      <c r="B447" s="10">
        <f t="shared" si="62"/>
      </c>
      <c r="C447" s="10">
        <f t="shared" si="63"/>
      </c>
      <c r="D447" s="10">
        <f t="shared" si="64"/>
      </c>
      <c r="E447" s="10">
        <f t="shared" si="65"/>
      </c>
      <c r="F447" s="11">
        <f t="shared" si="66"/>
      </c>
      <c r="G447" s="11">
        <f t="shared" si="67"/>
      </c>
      <c r="H447" s="11">
        <f t="shared" si="68"/>
      </c>
      <c r="I447" s="11">
        <f t="shared" si="69"/>
      </c>
      <c r="J447" s="10"/>
      <c r="K447" s="12">
        <f t="shared" si="60"/>
      </c>
      <c r="L447" s="12">
        <f t="shared" si="61"/>
      </c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6"/>
    </row>
    <row r="448" spans="2:112" ht="12.75">
      <c r="B448" s="10">
        <f t="shared" si="62"/>
      </c>
      <c r="C448" s="10">
        <f t="shared" si="63"/>
      </c>
      <c r="D448" s="10">
        <f t="shared" si="64"/>
      </c>
      <c r="E448" s="10">
        <f t="shared" si="65"/>
      </c>
      <c r="F448" s="11">
        <f t="shared" si="66"/>
      </c>
      <c r="G448" s="11">
        <f t="shared" si="67"/>
      </c>
      <c r="H448" s="11">
        <f t="shared" si="68"/>
      </c>
      <c r="I448" s="11">
        <f t="shared" si="69"/>
      </c>
      <c r="J448" s="10"/>
      <c r="K448" s="12">
        <f t="shared" si="60"/>
      </c>
      <c r="L448" s="12">
        <f t="shared" si="61"/>
      </c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6"/>
    </row>
    <row r="449" spans="2:112" ht="12.75">
      <c r="B449" s="10">
        <f t="shared" si="62"/>
      </c>
      <c r="C449" s="10">
        <f t="shared" si="63"/>
      </c>
      <c r="D449" s="10">
        <f t="shared" si="64"/>
      </c>
      <c r="E449" s="10">
        <f t="shared" si="65"/>
      </c>
      <c r="F449" s="11">
        <f t="shared" si="66"/>
      </c>
      <c r="G449" s="11">
        <f t="shared" si="67"/>
      </c>
      <c r="H449" s="11">
        <f t="shared" si="68"/>
      </c>
      <c r="I449" s="11">
        <f t="shared" si="69"/>
      </c>
      <c r="J449" s="10"/>
      <c r="K449" s="12">
        <f t="shared" si="60"/>
      </c>
      <c r="L449" s="12">
        <f t="shared" si="61"/>
      </c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6"/>
    </row>
    <row r="450" spans="2:112" ht="12.75">
      <c r="B450" s="10">
        <f t="shared" si="62"/>
      </c>
      <c r="C450" s="10">
        <f t="shared" si="63"/>
      </c>
      <c r="D450" s="10">
        <f t="shared" si="64"/>
      </c>
      <c r="E450" s="10">
        <f t="shared" si="65"/>
      </c>
      <c r="F450" s="11">
        <f t="shared" si="66"/>
      </c>
      <c r="G450" s="11">
        <f t="shared" si="67"/>
      </c>
      <c r="H450" s="11">
        <f t="shared" si="68"/>
      </c>
      <c r="I450" s="11">
        <f t="shared" si="69"/>
      </c>
      <c r="J450" s="10"/>
      <c r="K450" s="12">
        <f t="shared" si="60"/>
      </c>
      <c r="L450" s="12">
        <f t="shared" si="61"/>
      </c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6"/>
    </row>
    <row r="451" spans="2:112" ht="12.75">
      <c r="B451" s="10">
        <f t="shared" si="62"/>
      </c>
      <c r="C451" s="10">
        <f t="shared" si="63"/>
      </c>
      <c r="D451" s="10">
        <f t="shared" si="64"/>
      </c>
      <c r="E451" s="10">
        <f t="shared" si="65"/>
      </c>
      <c r="F451" s="11">
        <f t="shared" si="66"/>
      </c>
      <c r="G451" s="11">
        <f t="shared" si="67"/>
      </c>
      <c r="H451" s="11">
        <f t="shared" si="68"/>
      </c>
      <c r="I451" s="11">
        <f t="shared" si="69"/>
      </c>
      <c r="J451" s="10"/>
      <c r="K451" s="12">
        <f t="shared" si="60"/>
      </c>
      <c r="L451" s="12">
        <f t="shared" si="61"/>
      </c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6"/>
    </row>
    <row r="452" spans="2:112" ht="12.75">
      <c r="B452" s="10">
        <f t="shared" si="62"/>
      </c>
      <c r="C452" s="10">
        <f t="shared" si="63"/>
      </c>
      <c r="D452" s="10">
        <f t="shared" si="64"/>
      </c>
      <c r="E452" s="10">
        <f t="shared" si="65"/>
      </c>
      <c r="F452" s="11">
        <f t="shared" si="66"/>
      </c>
      <c r="G452" s="11">
        <f t="shared" si="67"/>
      </c>
      <c r="H452" s="11">
        <f t="shared" si="68"/>
      </c>
      <c r="I452" s="11">
        <f t="shared" si="69"/>
      </c>
      <c r="J452" s="10"/>
      <c r="K452" s="12">
        <f t="shared" si="60"/>
      </c>
      <c r="L452" s="12">
        <f t="shared" si="61"/>
      </c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6"/>
    </row>
    <row r="453" spans="2:112" ht="12.75">
      <c r="B453" s="10">
        <f t="shared" si="62"/>
      </c>
      <c r="C453" s="10">
        <f t="shared" si="63"/>
      </c>
      <c r="D453" s="10">
        <f t="shared" si="64"/>
      </c>
      <c r="E453" s="10">
        <f t="shared" si="65"/>
      </c>
      <c r="F453" s="11">
        <f t="shared" si="66"/>
      </c>
      <c r="G453" s="11">
        <f t="shared" si="67"/>
      </c>
      <c r="H453" s="11">
        <f t="shared" si="68"/>
      </c>
      <c r="I453" s="11">
        <f t="shared" si="69"/>
      </c>
      <c r="J453" s="10"/>
      <c r="K453" s="12">
        <f t="shared" si="60"/>
      </c>
      <c r="L453" s="12">
        <f t="shared" si="61"/>
      </c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6"/>
    </row>
    <row r="454" spans="2:112" ht="12.75">
      <c r="B454" s="10">
        <f t="shared" si="62"/>
      </c>
      <c r="C454" s="10">
        <f t="shared" si="63"/>
      </c>
      <c r="D454" s="10">
        <f t="shared" si="64"/>
      </c>
      <c r="E454" s="10">
        <f t="shared" si="65"/>
      </c>
      <c r="F454" s="11">
        <f t="shared" si="66"/>
      </c>
      <c r="G454" s="11">
        <f t="shared" si="67"/>
      </c>
      <c r="H454" s="11">
        <f t="shared" si="68"/>
      </c>
      <c r="I454" s="11">
        <f t="shared" si="69"/>
      </c>
      <c r="J454" s="10"/>
      <c r="K454" s="12">
        <f t="shared" si="60"/>
      </c>
      <c r="L454" s="12">
        <f t="shared" si="61"/>
      </c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6"/>
    </row>
    <row r="455" spans="2:112" ht="12.75">
      <c r="B455" s="10">
        <f t="shared" si="62"/>
      </c>
      <c r="C455" s="10">
        <f t="shared" si="63"/>
      </c>
      <c r="D455" s="10">
        <f t="shared" si="64"/>
      </c>
      <c r="E455" s="10">
        <f t="shared" si="65"/>
      </c>
      <c r="F455" s="11">
        <f t="shared" si="66"/>
      </c>
      <c r="G455" s="11">
        <f t="shared" si="67"/>
      </c>
      <c r="H455" s="11">
        <f t="shared" si="68"/>
      </c>
      <c r="I455" s="11">
        <f t="shared" si="69"/>
      </c>
      <c r="J455" s="10"/>
      <c r="K455" s="12">
        <f t="shared" si="60"/>
      </c>
      <c r="L455" s="12">
        <f t="shared" si="61"/>
      </c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6"/>
    </row>
    <row r="456" spans="2:112" ht="12.75">
      <c r="B456" s="10">
        <f t="shared" si="62"/>
      </c>
      <c r="C456" s="10">
        <f t="shared" si="63"/>
      </c>
      <c r="D456" s="10">
        <f t="shared" si="64"/>
      </c>
      <c r="E456" s="10">
        <f t="shared" si="65"/>
      </c>
      <c r="F456" s="11">
        <f t="shared" si="66"/>
      </c>
      <c r="G456" s="11">
        <f t="shared" si="67"/>
      </c>
      <c r="H456" s="11">
        <f t="shared" si="68"/>
      </c>
      <c r="I456" s="11">
        <f t="shared" si="69"/>
      </c>
      <c r="J456" s="10"/>
      <c r="K456" s="12">
        <f t="shared" si="60"/>
      </c>
      <c r="L456" s="12">
        <f t="shared" si="61"/>
      </c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6"/>
    </row>
    <row r="457" spans="2:112" ht="12.75">
      <c r="B457" s="10">
        <f t="shared" si="62"/>
      </c>
      <c r="C457" s="10">
        <f t="shared" si="63"/>
      </c>
      <c r="D457" s="10">
        <f t="shared" si="64"/>
      </c>
      <c r="E457" s="10">
        <f t="shared" si="65"/>
      </c>
      <c r="F457" s="11">
        <f t="shared" si="66"/>
      </c>
      <c r="G457" s="11">
        <f t="shared" si="67"/>
      </c>
      <c r="H457" s="11">
        <f t="shared" si="68"/>
      </c>
      <c r="I457" s="11">
        <f t="shared" si="69"/>
      </c>
      <c r="J457" s="10"/>
      <c r="K457" s="12">
        <f t="shared" si="60"/>
      </c>
      <c r="L457" s="12">
        <f t="shared" si="61"/>
      </c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6"/>
    </row>
    <row r="458" spans="2:112" ht="12.75">
      <c r="B458" s="10">
        <f t="shared" si="62"/>
      </c>
      <c r="C458" s="10">
        <f t="shared" si="63"/>
      </c>
      <c r="D458" s="10">
        <f t="shared" si="64"/>
      </c>
      <c r="E458" s="10">
        <f t="shared" si="65"/>
      </c>
      <c r="F458" s="11">
        <f t="shared" si="66"/>
      </c>
      <c r="G458" s="11">
        <f t="shared" si="67"/>
      </c>
      <c r="H458" s="11">
        <f t="shared" si="68"/>
      </c>
      <c r="I458" s="11">
        <f t="shared" si="69"/>
      </c>
      <c r="J458" s="10"/>
      <c r="K458" s="12">
        <f t="shared" si="60"/>
      </c>
      <c r="L458" s="12">
        <f t="shared" si="61"/>
      </c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6"/>
    </row>
    <row r="459" spans="2:112" ht="12.75">
      <c r="B459" s="10">
        <f t="shared" si="62"/>
      </c>
      <c r="C459" s="10">
        <f t="shared" si="63"/>
      </c>
      <c r="D459" s="10">
        <f t="shared" si="64"/>
      </c>
      <c r="E459" s="10">
        <f t="shared" si="65"/>
      </c>
      <c r="F459" s="11">
        <f t="shared" si="66"/>
      </c>
      <c r="G459" s="11">
        <f t="shared" si="67"/>
      </c>
      <c r="H459" s="11">
        <f t="shared" si="68"/>
      </c>
      <c r="I459" s="11">
        <f t="shared" si="69"/>
      </c>
      <c r="J459" s="10"/>
      <c r="K459" s="12">
        <f t="shared" si="60"/>
      </c>
      <c r="L459" s="12">
        <f t="shared" si="61"/>
      </c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6"/>
    </row>
    <row r="460" spans="2:112" ht="12.75">
      <c r="B460" s="10">
        <f t="shared" si="62"/>
      </c>
      <c r="C460" s="10">
        <f t="shared" si="63"/>
      </c>
      <c r="D460" s="10">
        <f t="shared" si="64"/>
      </c>
      <c r="E460" s="10">
        <f t="shared" si="65"/>
      </c>
      <c r="F460" s="11">
        <f t="shared" si="66"/>
      </c>
      <c r="G460" s="11">
        <f t="shared" si="67"/>
      </c>
      <c r="H460" s="11">
        <f t="shared" si="68"/>
      </c>
      <c r="I460" s="11">
        <f t="shared" si="69"/>
      </c>
      <c r="J460" s="10"/>
      <c r="K460" s="12">
        <f t="shared" si="60"/>
      </c>
      <c r="L460" s="12">
        <f t="shared" si="61"/>
      </c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6"/>
    </row>
    <row r="461" spans="2:112" ht="12.75">
      <c r="B461" s="10">
        <f t="shared" si="62"/>
      </c>
      <c r="C461" s="10">
        <f t="shared" si="63"/>
      </c>
      <c r="D461" s="10">
        <f t="shared" si="64"/>
      </c>
      <c r="E461" s="10">
        <f t="shared" si="65"/>
      </c>
      <c r="F461" s="11">
        <f t="shared" si="66"/>
      </c>
      <c r="G461" s="11">
        <f t="shared" si="67"/>
      </c>
      <c r="H461" s="11">
        <f t="shared" si="68"/>
      </c>
      <c r="I461" s="11">
        <f t="shared" si="69"/>
      </c>
      <c r="J461" s="10"/>
      <c r="K461" s="12">
        <f t="shared" si="60"/>
      </c>
      <c r="L461" s="12">
        <f t="shared" si="61"/>
      </c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6"/>
    </row>
    <row r="462" spans="2:112" ht="12.75">
      <c r="B462" s="10">
        <f t="shared" si="62"/>
      </c>
      <c r="C462" s="10">
        <f t="shared" si="63"/>
      </c>
      <c r="D462" s="10">
        <f t="shared" si="64"/>
      </c>
      <c r="E462" s="10">
        <f t="shared" si="65"/>
      </c>
      <c r="F462" s="11">
        <f t="shared" si="66"/>
      </c>
      <c r="G462" s="11">
        <f t="shared" si="67"/>
      </c>
      <c r="H462" s="11">
        <f t="shared" si="68"/>
      </c>
      <c r="I462" s="11">
        <f t="shared" si="69"/>
      </c>
      <c r="J462" s="10"/>
      <c r="K462" s="12">
        <f t="shared" si="60"/>
      </c>
      <c r="L462" s="12">
        <f t="shared" si="61"/>
      </c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6"/>
    </row>
    <row r="463" spans="2:112" ht="12.75">
      <c r="B463" s="10">
        <f t="shared" si="62"/>
      </c>
      <c r="C463" s="10">
        <f t="shared" si="63"/>
      </c>
      <c r="D463" s="10">
        <f t="shared" si="64"/>
      </c>
      <c r="E463" s="10">
        <f t="shared" si="65"/>
      </c>
      <c r="F463" s="11">
        <f t="shared" si="66"/>
      </c>
      <c r="G463" s="11">
        <f t="shared" si="67"/>
      </c>
      <c r="H463" s="11">
        <f t="shared" si="68"/>
      </c>
      <c r="I463" s="11">
        <f t="shared" si="69"/>
      </c>
      <c r="J463" s="10"/>
      <c r="K463" s="12">
        <f t="shared" si="60"/>
      </c>
      <c r="L463" s="12">
        <f t="shared" si="61"/>
      </c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6"/>
    </row>
    <row r="464" spans="2:112" ht="12.75">
      <c r="B464" s="10">
        <f t="shared" si="62"/>
      </c>
      <c r="C464" s="10">
        <f t="shared" si="63"/>
      </c>
      <c r="D464" s="10">
        <f t="shared" si="64"/>
      </c>
      <c r="E464" s="10">
        <f t="shared" si="65"/>
      </c>
      <c r="F464" s="11">
        <f t="shared" si="66"/>
      </c>
      <c r="G464" s="11">
        <f t="shared" si="67"/>
      </c>
      <c r="H464" s="11">
        <f t="shared" si="68"/>
      </c>
      <c r="I464" s="11">
        <f t="shared" si="69"/>
      </c>
      <c r="J464" s="10"/>
      <c r="K464" s="12">
        <f aca="true" t="shared" si="70" ref="K464:K495">IF(B464="","",G464/F464)</f>
      </c>
      <c r="L464" s="12">
        <f aca="true" t="shared" si="71" ref="L464:L495">IF(B464="","",SUM(1,-K464))</f>
      </c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6"/>
    </row>
    <row r="465" spans="2:112" ht="12.75">
      <c r="B465" s="10">
        <f aca="true" t="shared" si="72" ref="B465:B495">IF(B464&lt;Splatka_D,SUM(B464,1),"")</f>
      </c>
      <c r="C465" s="10">
        <f aca="true" t="shared" si="73" ref="C465:C495">IF(B465="","",IF(C464=12,1,SUM(C464,1)))</f>
      </c>
      <c r="D465" s="10">
        <f aca="true" t="shared" si="74" ref="D465:D495">IF(B465="","",VLOOKUP(C465,Mesice_1,2,0))</f>
      </c>
      <c r="E465" s="10">
        <f aca="true" t="shared" si="75" ref="E465:E495">IF(B465="","",IF(C465=1,SUM(E464,1),E464))</f>
      </c>
      <c r="F465" s="11">
        <f aca="true" t="shared" si="76" ref="F465:F495">IF(B465="","",Splatka_V)</f>
      </c>
      <c r="G465" s="11">
        <f aca="true" t="shared" si="77" ref="G465:G495">IF(B465="","",I464*Urok_M*0.01*(1/12))</f>
      </c>
      <c r="H465" s="11">
        <f aca="true" t="shared" si="78" ref="H465:H495">IF(B465="","",SUM(F465,-G465))</f>
      </c>
      <c r="I465" s="11">
        <f aca="true" t="shared" si="79" ref="I465:I495">IF(B465="","",SUM(I464,-H465))</f>
      </c>
      <c r="J465" s="10"/>
      <c r="K465" s="12">
        <f t="shared" si="70"/>
      </c>
      <c r="L465" s="12">
        <f t="shared" si="71"/>
      </c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6"/>
    </row>
    <row r="466" spans="2:112" ht="12.75">
      <c r="B466" s="10">
        <f t="shared" si="72"/>
      </c>
      <c r="C466" s="10">
        <f t="shared" si="73"/>
      </c>
      <c r="D466" s="10">
        <f t="shared" si="74"/>
      </c>
      <c r="E466" s="10">
        <f t="shared" si="75"/>
      </c>
      <c r="F466" s="11">
        <f t="shared" si="76"/>
      </c>
      <c r="G466" s="11">
        <f t="shared" si="77"/>
      </c>
      <c r="H466" s="11">
        <f t="shared" si="78"/>
      </c>
      <c r="I466" s="11">
        <f t="shared" si="79"/>
      </c>
      <c r="J466" s="10"/>
      <c r="K466" s="12">
        <f t="shared" si="70"/>
      </c>
      <c r="L466" s="12">
        <f t="shared" si="71"/>
      </c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6"/>
    </row>
    <row r="467" spans="2:112" ht="12.75">
      <c r="B467" s="10">
        <f t="shared" si="72"/>
      </c>
      <c r="C467" s="10">
        <f t="shared" si="73"/>
      </c>
      <c r="D467" s="10">
        <f t="shared" si="74"/>
      </c>
      <c r="E467" s="10">
        <f t="shared" si="75"/>
      </c>
      <c r="F467" s="11">
        <f t="shared" si="76"/>
      </c>
      <c r="G467" s="11">
        <f t="shared" si="77"/>
      </c>
      <c r="H467" s="11">
        <f t="shared" si="78"/>
      </c>
      <c r="I467" s="11">
        <f t="shared" si="79"/>
      </c>
      <c r="J467" s="10"/>
      <c r="K467" s="12">
        <f t="shared" si="70"/>
      </c>
      <c r="L467" s="12">
        <f t="shared" si="71"/>
      </c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6"/>
    </row>
    <row r="468" spans="2:112" ht="12.75">
      <c r="B468" s="10">
        <f t="shared" si="72"/>
      </c>
      <c r="C468" s="10">
        <f t="shared" si="73"/>
      </c>
      <c r="D468" s="10">
        <f t="shared" si="74"/>
      </c>
      <c r="E468" s="10">
        <f t="shared" si="75"/>
      </c>
      <c r="F468" s="11">
        <f t="shared" si="76"/>
      </c>
      <c r="G468" s="11">
        <f t="shared" si="77"/>
      </c>
      <c r="H468" s="11">
        <f t="shared" si="78"/>
      </c>
      <c r="I468" s="11">
        <f t="shared" si="79"/>
      </c>
      <c r="J468" s="10"/>
      <c r="K468" s="12">
        <f t="shared" si="70"/>
      </c>
      <c r="L468" s="12">
        <f t="shared" si="71"/>
      </c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6"/>
    </row>
    <row r="469" spans="2:112" ht="12.75">
      <c r="B469" s="10">
        <f t="shared" si="72"/>
      </c>
      <c r="C469" s="10">
        <f t="shared" si="73"/>
      </c>
      <c r="D469" s="10">
        <f t="shared" si="74"/>
      </c>
      <c r="E469" s="10">
        <f t="shared" si="75"/>
      </c>
      <c r="F469" s="11">
        <f t="shared" si="76"/>
      </c>
      <c r="G469" s="11">
        <f t="shared" si="77"/>
      </c>
      <c r="H469" s="11">
        <f t="shared" si="78"/>
      </c>
      <c r="I469" s="11">
        <f t="shared" si="79"/>
      </c>
      <c r="J469" s="10"/>
      <c r="K469" s="12">
        <f t="shared" si="70"/>
      </c>
      <c r="L469" s="12">
        <f t="shared" si="71"/>
      </c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6"/>
    </row>
    <row r="470" spans="2:112" ht="12.75">
      <c r="B470" s="10">
        <f t="shared" si="72"/>
      </c>
      <c r="C470" s="10">
        <f t="shared" si="73"/>
      </c>
      <c r="D470" s="10">
        <f t="shared" si="74"/>
      </c>
      <c r="E470" s="10">
        <f t="shared" si="75"/>
      </c>
      <c r="F470" s="11">
        <f t="shared" si="76"/>
      </c>
      <c r="G470" s="11">
        <f t="shared" si="77"/>
      </c>
      <c r="H470" s="11">
        <f t="shared" si="78"/>
      </c>
      <c r="I470" s="11">
        <f t="shared" si="79"/>
      </c>
      <c r="J470" s="10"/>
      <c r="K470" s="12">
        <f t="shared" si="70"/>
      </c>
      <c r="L470" s="12">
        <f t="shared" si="71"/>
      </c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6"/>
    </row>
    <row r="471" spans="2:112" ht="12.75">
      <c r="B471" s="10">
        <f t="shared" si="72"/>
      </c>
      <c r="C471" s="10">
        <f t="shared" si="73"/>
      </c>
      <c r="D471" s="10">
        <f t="shared" si="74"/>
      </c>
      <c r="E471" s="10">
        <f t="shared" si="75"/>
      </c>
      <c r="F471" s="11">
        <f t="shared" si="76"/>
      </c>
      <c r="G471" s="11">
        <f t="shared" si="77"/>
      </c>
      <c r="H471" s="11">
        <f t="shared" si="78"/>
      </c>
      <c r="I471" s="11">
        <f t="shared" si="79"/>
      </c>
      <c r="J471" s="10"/>
      <c r="K471" s="12">
        <f t="shared" si="70"/>
      </c>
      <c r="L471" s="12">
        <f t="shared" si="71"/>
      </c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6"/>
    </row>
    <row r="472" spans="2:112" ht="12.75">
      <c r="B472" s="10">
        <f t="shared" si="72"/>
      </c>
      <c r="C472" s="10">
        <f t="shared" si="73"/>
      </c>
      <c r="D472" s="10">
        <f t="shared" si="74"/>
      </c>
      <c r="E472" s="10">
        <f t="shared" si="75"/>
      </c>
      <c r="F472" s="11">
        <f t="shared" si="76"/>
      </c>
      <c r="G472" s="11">
        <f t="shared" si="77"/>
      </c>
      <c r="H472" s="11">
        <f t="shared" si="78"/>
      </c>
      <c r="I472" s="11">
        <f t="shared" si="79"/>
      </c>
      <c r="J472" s="10"/>
      <c r="K472" s="12">
        <f t="shared" si="70"/>
      </c>
      <c r="L472" s="12">
        <f t="shared" si="71"/>
      </c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6"/>
    </row>
    <row r="473" spans="2:112" ht="12.75">
      <c r="B473" s="10">
        <f t="shared" si="72"/>
      </c>
      <c r="C473" s="10">
        <f t="shared" si="73"/>
      </c>
      <c r="D473" s="10">
        <f t="shared" si="74"/>
      </c>
      <c r="E473" s="10">
        <f t="shared" si="75"/>
      </c>
      <c r="F473" s="11">
        <f t="shared" si="76"/>
      </c>
      <c r="G473" s="11">
        <f t="shared" si="77"/>
      </c>
      <c r="H473" s="11">
        <f t="shared" si="78"/>
      </c>
      <c r="I473" s="11">
        <f t="shared" si="79"/>
      </c>
      <c r="J473" s="10"/>
      <c r="K473" s="12">
        <f t="shared" si="70"/>
      </c>
      <c r="L473" s="12">
        <f t="shared" si="71"/>
      </c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6"/>
    </row>
    <row r="474" spans="2:112" ht="12.75">
      <c r="B474" s="10">
        <f t="shared" si="72"/>
      </c>
      <c r="C474" s="10">
        <f t="shared" si="73"/>
      </c>
      <c r="D474" s="10">
        <f t="shared" si="74"/>
      </c>
      <c r="E474" s="10">
        <f t="shared" si="75"/>
      </c>
      <c r="F474" s="11">
        <f t="shared" si="76"/>
      </c>
      <c r="G474" s="11">
        <f t="shared" si="77"/>
      </c>
      <c r="H474" s="11">
        <f t="shared" si="78"/>
      </c>
      <c r="I474" s="11">
        <f t="shared" si="79"/>
      </c>
      <c r="J474" s="10"/>
      <c r="K474" s="12">
        <f t="shared" si="70"/>
      </c>
      <c r="L474" s="12">
        <f t="shared" si="71"/>
      </c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6"/>
    </row>
    <row r="475" spans="2:112" ht="12.75">
      <c r="B475" s="10">
        <f t="shared" si="72"/>
      </c>
      <c r="C475" s="10">
        <f t="shared" si="73"/>
      </c>
      <c r="D475" s="10">
        <f t="shared" si="74"/>
      </c>
      <c r="E475" s="10">
        <f t="shared" si="75"/>
      </c>
      <c r="F475" s="11">
        <f t="shared" si="76"/>
      </c>
      <c r="G475" s="11">
        <f t="shared" si="77"/>
      </c>
      <c r="H475" s="11">
        <f t="shared" si="78"/>
      </c>
      <c r="I475" s="11">
        <f t="shared" si="79"/>
      </c>
      <c r="J475" s="10"/>
      <c r="K475" s="12">
        <f t="shared" si="70"/>
      </c>
      <c r="L475" s="12">
        <f t="shared" si="71"/>
      </c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6"/>
    </row>
    <row r="476" spans="2:112" ht="12.75">
      <c r="B476" s="10">
        <f t="shared" si="72"/>
      </c>
      <c r="C476" s="10">
        <f t="shared" si="73"/>
      </c>
      <c r="D476" s="10">
        <f t="shared" si="74"/>
      </c>
      <c r="E476" s="10">
        <f t="shared" si="75"/>
      </c>
      <c r="F476" s="11">
        <f t="shared" si="76"/>
      </c>
      <c r="G476" s="11">
        <f t="shared" si="77"/>
      </c>
      <c r="H476" s="11">
        <f t="shared" si="78"/>
      </c>
      <c r="I476" s="11">
        <f t="shared" si="79"/>
      </c>
      <c r="J476" s="10"/>
      <c r="K476" s="12">
        <f t="shared" si="70"/>
      </c>
      <c r="L476" s="12">
        <f t="shared" si="71"/>
      </c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6"/>
    </row>
    <row r="477" spans="2:112" ht="12.75">
      <c r="B477" s="10">
        <f t="shared" si="72"/>
      </c>
      <c r="C477" s="10">
        <f t="shared" si="73"/>
      </c>
      <c r="D477" s="10">
        <f t="shared" si="74"/>
      </c>
      <c r="E477" s="10">
        <f t="shared" si="75"/>
      </c>
      <c r="F477" s="11">
        <f t="shared" si="76"/>
      </c>
      <c r="G477" s="11">
        <f t="shared" si="77"/>
      </c>
      <c r="H477" s="11">
        <f t="shared" si="78"/>
      </c>
      <c r="I477" s="11">
        <f t="shared" si="79"/>
      </c>
      <c r="J477" s="10"/>
      <c r="K477" s="12">
        <f t="shared" si="70"/>
      </c>
      <c r="L477" s="12">
        <f t="shared" si="71"/>
      </c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6"/>
    </row>
    <row r="478" spans="2:112" ht="12.75">
      <c r="B478" s="10">
        <f t="shared" si="72"/>
      </c>
      <c r="C478" s="10">
        <f t="shared" si="73"/>
      </c>
      <c r="D478" s="10">
        <f t="shared" si="74"/>
      </c>
      <c r="E478" s="10">
        <f t="shared" si="75"/>
      </c>
      <c r="F478" s="11">
        <f t="shared" si="76"/>
      </c>
      <c r="G478" s="11">
        <f t="shared" si="77"/>
      </c>
      <c r="H478" s="11">
        <f t="shared" si="78"/>
      </c>
      <c r="I478" s="11">
        <f t="shared" si="79"/>
      </c>
      <c r="J478" s="10"/>
      <c r="K478" s="12">
        <f t="shared" si="70"/>
      </c>
      <c r="L478" s="12">
        <f t="shared" si="71"/>
      </c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6"/>
    </row>
    <row r="479" spans="2:112" ht="12.75">
      <c r="B479" s="10">
        <f t="shared" si="72"/>
      </c>
      <c r="C479" s="10">
        <f t="shared" si="73"/>
      </c>
      <c r="D479" s="10">
        <f t="shared" si="74"/>
      </c>
      <c r="E479" s="10">
        <f t="shared" si="75"/>
      </c>
      <c r="F479" s="11">
        <f t="shared" si="76"/>
      </c>
      <c r="G479" s="11">
        <f t="shared" si="77"/>
      </c>
      <c r="H479" s="11">
        <f t="shared" si="78"/>
      </c>
      <c r="I479" s="11">
        <f t="shared" si="79"/>
      </c>
      <c r="J479" s="10"/>
      <c r="K479" s="12">
        <f t="shared" si="70"/>
      </c>
      <c r="L479" s="12">
        <f t="shared" si="71"/>
      </c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6"/>
    </row>
    <row r="480" spans="2:112" ht="12.75">
      <c r="B480" s="10">
        <f t="shared" si="72"/>
      </c>
      <c r="C480" s="10">
        <f t="shared" si="73"/>
      </c>
      <c r="D480" s="10">
        <f t="shared" si="74"/>
      </c>
      <c r="E480" s="10">
        <f t="shared" si="75"/>
      </c>
      <c r="F480" s="11">
        <f t="shared" si="76"/>
      </c>
      <c r="G480" s="11">
        <f t="shared" si="77"/>
      </c>
      <c r="H480" s="11">
        <f t="shared" si="78"/>
      </c>
      <c r="I480" s="11">
        <f t="shared" si="79"/>
      </c>
      <c r="J480" s="10"/>
      <c r="K480" s="12">
        <f t="shared" si="70"/>
      </c>
      <c r="L480" s="12">
        <f t="shared" si="71"/>
      </c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6"/>
    </row>
    <row r="481" spans="2:112" ht="12.75">
      <c r="B481" s="10">
        <f t="shared" si="72"/>
      </c>
      <c r="C481" s="10">
        <f t="shared" si="73"/>
      </c>
      <c r="D481" s="10">
        <f t="shared" si="74"/>
      </c>
      <c r="E481" s="10">
        <f t="shared" si="75"/>
      </c>
      <c r="F481" s="11">
        <f t="shared" si="76"/>
      </c>
      <c r="G481" s="11">
        <f t="shared" si="77"/>
      </c>
      <c r="H481" s="11">
        <f t="shared" si="78"/>
      </c>
      <c r="I481" s="11">
        <f t="shared" si="79"/>
      </c>
      <c r="J481" s="10"/>
      <c r="K481" s="12">
        <f t="shared" si="70"/>
      </c>
      <c r="L481" s="12">
        <f t="shared" si="71"/>
      </c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6"/>
    </row>
    <row r="482" spans="2:112" ht="12.75">
      <c r="B482" s="10">
        <f t="shared" si="72"/>
      </c>
      <c r="C482" s="10">
        <f t="shared" si="73"/>
      </c>
      <c r="D482" s="10">
        <f t="shared" si="74"/>
      </c>
      <c r="E482" s="10">
        <f t="shared" si="75"/>
      </c>
      <c r="F482" s="11">
        <f t="shared" si="76"/>
      </c>
      <c r="G482" s="11">
        <f t="shared" si="77"/>
      </c>
      <c r="H482" s="11">
        <f t="shared" si="78"/>
      </c>
      <c r="I482" s="11">
        <f t="shared" si="79"/>
      </c>
      <c r="J482" s="10"/>
      <c r="K482" s="12">
        <f t="shared" si="70"/>
      </c>
      <c r="L482" s="12">
        <f t="shared" si="71"/>
      </c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6"/>
    </row>
    <row r="483" spans="2:112" ht="12.75">
      <c r="B483" s="10">
        <f t="shared" si="72"/>
      </c>
      <c r="C483" s="10">
        <f t="shared" si="73"/>
      </c>
      <c r="D483" s="10">
        <f t="shared" si="74"/>
      </c>
      <c r="E483" s="10">
        <f t="shared" si="75"/>
      </c>
      <c r="F483" s="11">
        <f t="shared" si="76"/>
      </c>
      <c r="G483" s="11">
        <f t="shared" si="77"/>
      </c>
      <c r="H483" s="11">
        <f t="shared" si="78"/>
      </c>
      <c r="I483" s="11">
        <f t="shared" si="79"/>
      </c>
      <c r="J483" s="10"/>
      <c r="K483" s="12">
        <f t="shared" si="70"/>
      </c>
      <c r="L483" s="12">
        <f t="shared" si="71"/>
      </c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6"/>
    </row>
    <row r="484" spans="2:112" ht="12.75">
      <c r="B484" s="10">
        <f t="shared" si="72"/>
      </c>
      <c r="C484" s="10">
        <f t="shared" si="73"/>
      </c>
      <c r="D484" s="10">
        <f t="shared" si="74"/>
      </c>
      <c r="E484" s="10">
        <f t="shared" si="75"/>
      </c>
      <c r="F484" s="11">
        <f t="shared" si="76"/>
      </c>
      <c r="G484" s="11">
        <f t="shared" si="77"/>
      </c>
      <c r="H484" s="11">
        <f t="shared" si="78"/>
      </c>
      <c r="I484" s="11">
        <f t="shared" si="79"/>
      </c>
      <c r="J484" s="10"/>
      <c r="K484" s="12">
        <f t="shared" si="70"/>
      </c>
      <c r="L484" s="12">
        <f t="shared" si="71"/>
      </c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6"/>
    </row>
    <row r="485" spans="2:112" ht="12.75">
      <c r="B485" s="10">
        <f t="shared" si="72"/>
      </c>
      <c r="C485" s="10">
        <f t="shared" si="73"/>
      </c>
      <c r="D485" s="10">
        <f t="shared" si="74"/>
      </c>
      <c r="E485" s="10">
        <f t="shared" si="75"/>
      </c>
      <c r="F485" s="11">
        <f t="shared" si="76"/>
      </c>
      <c r="G485" s="11">
        <f t="shared" si="77"/>
      </c>
      <c r="H485" s="11">
        <f t="shared" si="78"/>
      </c>
      <c r="I485" s="11">
        <f t="shared" si="79"/>
      </c>
      <c r="J485" s="10"/>
      <c r="K485" s="12">
        <f t="shared" si="70"/>
      </c>
      <c r="L485" s="12">
        <f t="shared" si="71"/>
      </c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6"/>
    </row>
    <row r="486" spans="2:112" ht="12.75">
      <c r="B486" s="10">
        <f t="shared" si="72"/>
      </c>
      <c r="C486" s="10">
        <f t="shared" si="73"/>
      </c>
      <c r="D486" s="10">
        <f t="shared" si="74"/>
      </c>
      <c r="E486" s="10">
        <f t="shared" si="75"/>
      </c>
      <c r="F486" s="11">
        <f t="shared" si="76"/>
      </c>
      <c r="G486" s="11">
        <f t="shared" si="77"/>
      </c>
      <c r="H486" s="11">
        <f t="shared" si="78"/>
      </c>
      <c r="I486" s="11">
        <f t="shared" si="79"/>
      </c>
      <c r="J486" s="10"/>
      <c r="K486" s="12">
        <f t="shared" si="70"/>
      </c>
      <c r="L486" s="12">
        <f t="shared" si="71"/>
      </c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6"/>
    </row>
    <row r="487" spans="2:112" ht="12.75">
      <c r="B487" s="10">
        <f t="shared" si="72"/>
      </c>
      <c r="C487" s="10">
        <f t="shared" si="73"/>
      </c>
      <c r="D487" s="10">
        <f t="shared" si="74"/>
      </c>
      <c r="E487" s="10">
        <f t="shared" si="75"/>
      </c>
      <c r="F487" s="11">
        <f t="shared" si="76"/>
      </c>
      <c r="G487" s="11">
        <f t="shared" si="77"/>
      </c>
      <c r="H487" s="11">
        <f t="shared" si="78"/>
      </c>
      <c r="I487" s="11">
        <f t="shared" si="79"/>
      </c>
      <c r="J487" s="10"/>
      <c r="K487" s="12">
        <f t="shared" si="70"/>
      </c>
      <c r="L487" s="12">
        <f t="shared" si="71"/>
      </c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6"/>
    </row>
    <row r="488" spans="2:112" ht="12.75">
      <c r="B488" s="10">
        <f t="shared" si="72"/>
      </c>
      <c r="C488" s="10">
        <f t="shared" si="73"/>
      </c>
      <c r="D488" s="10">
        <f t="shared" si="74"/>
      </c>
      <c r="E488" s="10">
        <f t="shared" si="75"/>
      </c>
      <c r="F488" s="11">
        <f t="shared" si="76"/>
      </c>
      <c r="G488" s="11">
        <f t="shared" si="77"/>
      </c>
      <c r="H488" s="11">
        <f t="shared" si="78"/>
      </c>
      <c r="I488" s="11">
        <f t="shared" si="79"/>
      </c>
      <c r="J488" s="10"/>
      <c r="K488" s="12">
        <f t="shared" si="70"/>
      </c>
      <c r="L488" s="12">
        <f t="shared" si="71"/>
      </c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6"/>
    </row>
    <row r="489" spans="2:112" ht="12.75">
      <c r="B489" s="10">
        <f t="shared" si="72"/>
      </c>
      <c r="C489" s="10">
        <f t="shared" si="73"/>
      </c>
      <c r="D489" s="10">
        <f t="shared" si="74"/>
      </c>
      <c r="E489" s="10">
        <f t="shared" si="75"/>
      </c>
      <c r="F489" s="11">
        <f t="shared" si="76"/>
      </c>
      <c r="G489" s="11">
        <f t="shared" si="77"/>
      </c>
      <c r="H489" s="11">
        <f t="shared" si="78"/>
      </c>
      <c r="I489" s="11">
        <f t="shared" si="79"/>
      </c>
      <c r="J489" s="10"/>
      <c r="K489" s="12">
        <f t="shared" si="70"/>
      </c>
      <c r="L489" s="12">
        <f t="shared" si="71"/>
      </c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6"/>
    </row>
    <row r="490" spans="2:112" ht="12.75">
      <c r="B490" s="10">
        <f t="shared" si="72"/>
      </c>
      <c r="C490" s="10">
        <f t="shared" si="73"/>
      </c>
      <c r="D490" s="10">
        <f t="shared" si="74"/>
      </c>
      <c r="E490" s="10">
        <f t="shared" si="75"/>
      </c>
      <c r="F490" s="11">
        <f t="shared" si="76"/>
      </c>
      <c r="G490" s="11">
        <f t="shared" si="77"/>
      </c>
      <c r="H490" s="11">
        <f t="shared" si="78"/>
      </c>
      <c r="I490" s="11">
        <f t="shared" si="79"/>
      </c>
      <c r="J490" s="10"/>
      <c r="K490" s="12">
        <f t="shared" si="70"/>
      </c>
      <c r="L490" s="12">
        <f t="shared" si="71"/>
      </c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6"/>
    </row>
    <row r="491" spans="2:112" ht="12.75">
      <c r="B491" s="10">
        <f t="shared" si="72"/>
      </c>
      <c r="C491" s="10">
        <f t="shared" si="73"/>
      </c>
      <c r="D491" s="10">
        <f t="shared" si="74"/>
      </c>
      <c r="E491" s="10">
        <f t="shared" si="75"/>
      </c>
      <c r="F491" s="11">
        <f t="shared" si="76"/>
      </c>
      <c r="G491" s="11">
        <f t="shared" si="77"/>
      </c>
      <c r="H491" s="11">
        <f t="shared" si="78"/>
      </c>
      <c r="I491" s="11">
        <f t="shared" si="79"/>
      </c>
      <c r="J491" s="10"/>
      <c r="K491" s="12">
        <f t="shared" si="70"/>
      </c>
      <c r="L491" s="12">
        <f t="shared" si="71"/>
      </c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6"/>
    </row>
    <row r="492" spans="2:112" ht="12.75">
      <c r="B492" s="10">
        <f t="shared" si="72"/>
      </c>
      <c r="C492" s="10">
        <f t="shared" si="73"/>
      </c>
      <c r="D492" s="10">
        <f t="shared" si="74"/>
      </c>
      <c r="E492" s="10">
        <f t="shared" si="75"/>
      </c>
      <c r="F492" s="11">
        <f t="shared" si="76"/>
      </c>
      <c r="G492" s="11">
        <f t="shared" si="77"/>
      </c>
      <c r="H492" s="11">
        <f t="shared" si="78"/>
      </c>
      <c r="I492" s="11">
        <f t="shared" si="79"/>
      </c>
      <c r="J492" s="10"/>
      <c r="K492" s="12">
        <f t="shared" si="70"/>
      </c>
      <c r="L492" s="12">
        <f t="shared" si="71"/>
      </c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6"/>
    </row>
    <row r="493" spans="2:112" ht="12.75">
      <c r="B493" s="10">
        <f t="shared" si="72"/>
      </c>
      <c r="C493" s="10">
        <f t="shared" si="73"/>
      </c>
      <c r="D493" s="10">
        <f t="shared" si="74"/>
      </c>
      <c r="E493" s="10">
        <f t="shared" si="75"/>
      </c>
      <c r="F493" s="11">
        <f t="shared" si="76"/>
      </c>
      <c r="G493" s="11">
        <f t="shared" si="77"/>
      </c>
      <c r="H493" s="11">
        <f t="shared" si="78"/>
      </c>
      <c r="I493" s="11">
        <f t="shared" si="79"/>
      </c>
      <c r="J493" s="10"/>
      <c r="K493" s="12">
        <f t="shared" si="70"/>
      </c>
      <c r="L493" s="12">
        <f t="shared" si="71"/>
      </c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6"/>
    </row>
    <row r="494" spans="2:112" ht="12.75">
      <c r="B494" s="10">
        <f t="shared" si="72"/>
      </c>
      <c r="C494" s="10">
        <f t="shared" si="73"/>
      </c>
      <c r="D494" s="10">
        <f t="shared" si="74"/>
      </c>
      <c r="E494" s="10">
        <f t="shared" si="75"/>
      </c>
      <c r="F494" s="11">
        <f t="shared" si="76"/>
      </c>
      <c r="G494" s="11">
        <f t="shared" si="77"/>
      </c>
      <c r="H494" s="11">
        <f t="shared" si="78"/>
      </c>
      <c r="I494" s="11">
        <f t="shared" si="79"/>
      </c>
      <c r="J494" s="10"/>
      <c r="K494" s="12">
        <f t="shared" si="70"/>
      </c>
      <c r="L494" s="12">
        <f t="shared" si="71"/>
      </c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6"/>
    </row>
    <row r="495" spans="2:112" ht="12.75">
      <c r="B495" s="10">
        <f t="shared" si="72"/>
      </c>
      <c r="C495" s="10">
        <f t="shared" si="73"/>
      </c>
      <c r="D495" s="10">
        <f t="shared" si="74"/>
      </c>
      <c r="E495" s="10">
        <f t="shared" si="75"/>
      </c>
      <c r="F495" s="11">
        <f t="shared" si="76"/>
      </c>
      <c r="G495" s="11">
        <f t="shared" si="77"/>
      </c>
      <c r="H495" s="11">
        <f t="shared" si="78"/>
      </c>
      <c r="I495" s="11">
        <f t="shared" si="79"/>
      </c>
      <c r="J495" s="10"/>
      <c r="K495" s="12">
        <f t="shared" si="70"/>
      </c>
      <c r="L495" s="12">
        <f t="shared" si="71"/>
      </c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6"/>
    </row>
  </sheetData>
  <sheetProtection password="E749" sheet="1" objects="1" scenarios="1"/>
  <mergeCells count="24">
    <mergeCell ref="M15:DH15"/>
    <mergeCell ref="G13:G14"/>
    <mergeCell ref="H13:H14"/>
    <mergeCell ref="K13:L13"/>
    <mergeCell ref="M13:DH13"/>
    <mergeCell ref="M14:DH14"/>
    <mergeCell ref="K10:L11"/>
    <mergeCell ref="M10:DH11"/>
    <mergeCell ref="B12:B14"/>
    <mergeCell ref="C12:D14"/>
    <mergeCell ref="E12:E14"/>
    <mergeCell ref="F12:H12"/>
    <mergeCell ref="I12:I14"/>
    <mergeCell ref="K12:L12"/>
    <mergeCell ref="M12:DH12"/>
    <mergeCell ref="F13:F14"/>
    <mergeCell ref="B2:D2"/>
    <mergeCell ref="B3:D4"/>
    <mergeCell ref="B5:D6"/>
    <mergeCell ref="F2:I2"/>
    <mergeCell ref="B7:E7"/>
    <mergeCell ref="F8:I8"/>
    <mergeCell ref="B8:D8"/>
    <mergeCell ref="G7:H7"/>
  </mergeCells>
  <conditionalFormatting sqref="M16:DH495">
    <cfRule type="expression" priority="1" dxfId="1" stopIfTrue="1">
      <formula>($K16*100)&gt;M$9</formula>
    </cfRule>
    <cfRule type="expression" priority="2" dxfId="0" stopIfTrue="1">
      <formula>NOT(($K16*100)&gt;M$9)</formula>
    </cfRule>
  </conditionalFormatting>
  <dataValidations count="7">
    <dataValidation type="list" allowBlank="1" showInputMessage="1" showErrorMessage="1" promptTitle="Délka splácení v letech" prompt="Pomocí seznamu v buňce zadejte počet let splácení." sqref="F6">
      <formula1>Seznam_4</formula1>
    </dataValidation>
    <dataValidation type="list" allowBlank="1" showInputMessage="1" showErrorMessage="1" promptTitle="Délka splácení v měsících" prompt="Pomocí seznamu v buňce zadejte délku splácení v měsících." sqref="G6">
      <formula1>Seznam_5</formula1>
    </dataValidation>
    <dataValidation type="list" allowBlank="1" showInputMessage="1" showErrorMessage="1" promptTitle="Měsíc první splátky" prompt="Pomocí seznamu v buňce zadejte měsíc první splátky." sqref="F7">
      <formula1>Seznam_6</formula1>
    </dataValidation>
    <dataValidation type="list" allowBlank="1" showInputMessage="1" showErrorMessage="1" promptTitle="Rok první splátky" prompt="Pomocí seznamu v buňce zadejte rok první splátky." sqref="I7">
      <formula1>Seznam_7</formula1>
    </dataValidation>
    <dataValidation type="list" allowBlank="1" showInputMessage="1" showErrorMessage="1" promptTitle="Celá procenta" prompt="Pomocí seznamu v buňce zadejte celou část procent úrokové míry." sqref="F4">
      <formula1>Seznam_1</formula1>
    </dataValidation>
    <dataValidation type="list" allowBlank="1" showInputMessage="1" showErrorMessage="1" promptTitle="Desetiny procent" prompt="Pomocí seznamu v buňce zadejte desetiny procent úrokové míry." sqref="G4">
      <formula1>Seznam_2</formula1>
    </dataValidation>
    <dataValidation type="list" allowBlank="1" showInputMessage="1" showErrorMessage="1" promptTitle="Setiny procent" prompt="Pomocí seznamu v buňce zadejte setiny procent úrokové míry." sqref="H4">
      <formula1>Seznam_3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RowColHeaders="0" zoomScalePageLayoutView="0" workbookViewId="0" topLeftCell="A1">
      <selection activeCell="C32" sqref="C32"/>
    </sheetView>
  </sheetViews>
  <sheetFormatPr defaultColWidth="9.140625" defaultRowHeight="12.75"/>
  <cols>
    <col min="1" max="1" width="4.421875" style="0" customWidth="1"/>
  </cols>
  <sheetData>
    <row r="1" ht="15">
      <c r="B1" s="20" t="s">
        <v>93</v>
      </c>
    </row>
    <row r="2" ht="12.75">
      <c r="B2" t="s">
        <v>94</v>
      </c>
    </row>
    <row r="3" ht="3" customHeight="1">
      <c r="A3">
        <v>3</v>
      </c>
    </row>
    <row r="4" ht="12.75">
      <c r="B4" s="21" t="s">
        <v>95</v>
      </c>
    </row>
    <row r="5" spans="2:9" ht="12.75">
      <c r="B5" s="21" t="s">
        <v>118</v>
      </c>
      <c r="F5" s="24" t="s">
        <v>117</v>
      </c>
      <c r="G5" s="24"/>
      <c r="H5" s="24"/>
      <c r="I5" s="24"/>
    </row>
    <row r="6" spans="2:6" ht="12.75">
      <c r="B6" s="21" t="s">
        <v>96</v>
      </c>
      <c r="F6" s="18"/>
    </row>
    <row r="7" ht="3" customHeight="1">
      <c r="A7">
        <v>3</v>
      </c>
    </row>
    <row r="8" ht="12.75">
      <c r="B8" t="s">
        <v>103</v>
      </c>
    </row>
    <row r="9" ht="12.75">
      <c r="B9" t="s">
        <v>115</v>
      </c>
    </row>
    <row r="10" ht="12.75">
      <c r="B10" t="s">
        <v>97</v>
      </c>
    </row>
    <row r="11" ht="12.75">
      <c r="B11" t="s">
        <v>116</v>
      </c>
    </row>
    <row r="12" ht="12.75">
      <c r="B12" t="s">
        <v>112</v>
      </c>
    </row>
    <row r="13" ht="3" customHeight="1">
      <c r="A13">
        <v>3</v>
      </c>
    </row>
    <row r="14" ht="12.75">
      <c r="B14" s="19" t="s">
        <v>104</v>
      </c>
    </row>
    <row r="15" ht="12.75">
      <c r="B15" t="s">
        <v>98</v>
      </c>
    </row>
    <row r="16" spans="2:7" ht="12.75">
      <c r="B16" s="17" t="s">
        <v>99</v>
      </c>
      <c r="C16" s="17"/>
      <c r="D16" s="17"/>
      <c r="E16" s="17"/>
      <c r="F16" s="17"/>
      <c r="G16" s="17"/>
    </row>
    <row r="17" ht="12.75">
      <c r="B17" t="s">
        <v>0</v>
      </c>
    </row>
    <row r="18" ht="12.75">
      <c r="B18" t="s">
        <v>111</v>
      </c>
    </row>
    <row r="19" ht="12.75">
      <c r="C19" t="s">
        <v>100</v>
      </c>
    </row>
    <row r="20" ht="12.75">
      <c r="C20" t="s">
        <v>101</v>
      </c>
    </row>
    <row r="21" ht="12.75">
      <c r="C21" t="s">
        <v>102</v>
      </c>
    </row>
    <row r="22" ht="12.75">
      <c r="B22" t="s">
        <v>6</v>
      </c>
    </row>
    <row r="23" ht="12.75">
      <c r="C23" t="s">
        <v>31</v>
      </c>
    </row>
    <row r="24" ht="12.75">
      <c r="C24" t="s">
        <v>32</v>
      </c>
    </row>
    <row r="25" ht="12.75">
      <c r="B25" t="s">
        <v>105</v>
      </c>
    </row>
    <row r="26" ht="12.75">
      <c r="C26" t="s">
        <v>16</v>
      </c>
    </row>
    <row r="27" ht="12.75">
      <c r="C27" t="s">
        <v>17</v>
      </c>
    </row>
    <row r="28" ht="12.75">
      <c r="B28" t="s">
        <v>110</v>
      </c>
    </row>
    <row r="29" ht="3" customHeight="1">
      <c r="A29">
        <v>3</v>
      </c>
    </row>
    <row r="30" ht="12.75">
      <c r="B30" s="19" t="s">
        <v>106</v>
      </c>
    </row>
    <row r="31" ht="12.75">
      <c r="C31" t="s">
        <v>107</v>
      </c>
    </row>
    <row r="32" ht="12.75">
      <c r="C32" t="s">
        <v>108</v>
      </c>
    </row>
    <row r="33" ht="12.75">
      <c r="C33" t="s">
        <v>109</v>
      </c>
    </row>
    <row r="34" ht="12.75">
      <c r="C34" t="s">
        <v>113</v>
      </c>
    </row>
    <row r="35" ht="3" customHeight="1">
      <c r="A35">
        <v>3</v>
      </c>
    </row>
    <row r="36" ht="15">
      <c r="B36" s="20" t="s">
        <v>114</v>
      </c>
    </row>
  </sheetData>
  <sheetProtection/>
  <mergeCells count="1">
    <mergeCell ref="F5:I5"/>
  </mergeCells>
  <hyperlinks>
    <hyperlink ref="F5" r:id="rId1" display="http://www.skoleni-e.cz/kontakty.html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</cols>
  <sheetData/>
  <sheetProtection password="E749" sheet="1"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O50"/>
  <sheetViews>
    <sheetView zoomScalePageLayoutView="0" workbookViewId="0" topLeftCell="A1">
      <selection activeCell="G20" sqref="G20"/>
    </sheetView>
  </sheetViews>
  <sheetFormatPr defaultColWidth="9.140625" defaultRowHeight="12.75"/>
  <sheetData>
    <row r="3" spans="2:8" ht="12.75"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H3" t="s">
        <v>34</v>
      </c>
    </row>
    <row r="4" spans="2:8" ht="12.75">
      <c r="B4" t="s">
        <v>35</v>
      </c>
      <c r="C4" t="s">
        <v>36</v>
      </c>
      <c r="D4" t="s">
        <v>37</v>
      </c>
      <c r="E4" t="s">
        <v>38</v>
      </c>
      <c r="F4" t="s">
        <v>39</v>
      </c>
      <c r="G4" t="s">
        <v>40</v>
      </c>
      <c r="H4" t="s">
        <v>41</v>
      </c>
    </row>
    <row r="5" spans="2:11" ht="12.75">
      <c r="B5">
        <v>1</v>
      </c>
      <c r="C5">
        <v>0</v>
      </c>
      <c r="D5">
        <v>0</v>
      </c>
      <c r="E5">
        <v>1</v>
      </c>
      <c r="F5">
        <v>0</v>
      </c>
      <c r="G5" t="s">
        <v>82</v>
      </c>
      <c r="H5">
        <v>2009</v>
      </c>
      <c r="I5">
        <v>1</v>
      </c>
      <c r="J5" t="s">
        <v>82</v>
      </c>
      <c r="K5">
        <v>1</v>
      </c>
    </row>
    <row r="6" spans="2:11" ht="12.75">
      <c r="B6">
        <v>2</v>
      </c>
      <c r="C6">
        <v>1</v>
      </c>
      <c r="D6">
        <v>1</v>
      </c>
      <c r="E6">
        <v>2</v>
      </c>
      <c r="F6">
        <v>1</v>
      </c>
      <c r="G6" t="s">
        <v>83</v>
      </c>
      <c r="H6">
        <v>2010</v>
      </c>
      <c r="I6">
        <v>2</v>
      </c>
      <c r="J6" t="s">
        <v>83</v>
      </c>
      <c r="K6">
        <v>2</v>
      </c>
    </row>
    <row r="7" spans="2:11" ht="12.75">
      <c r="B7">
        <v>3</v>
      </c>
      <c r="C7">
        <v>2</v>
      </c>
      <c r="D7">
        <v>2</v>
      </c>
      <c r="E7">
        <v>3</v>
      </c>
      <c r="F7">
        <v>2</v>
      </c>
      <c r="G7" t="s">
        <v>84</v>
      </c>
      <c r="H7">
        <v>2011</v>
      </c>
      <c r="I7">
        <v>3</v>
      </c>
      <c r="J7" t="s">
        <v>84</v>
      </c>
      <c r="K7">
        <v>3</v>
      </c>
    </row>
    <row r="8" spans="2:11" ht="12.75">
      <c r="B8">
        <v>4</v>
      </c>
      <c r="C8">
        <v>3</v>
      </c>
      <c r="D8">
        <v>3</v>
      </c>
      <c r="E8">
        <v>4</v>
      </c>
      <c r="F8">
        <v>3</v>
      </c>
      <c r="G8" t="s">
        <v>85</v>
      </c>
      <c r="H8">
        <v>2012</v>
      </c>
      <c r="I8">
        <v>4</v>
      </c>
      <c r="J8" t="s">
        <v>85</v>
      </c>
      <c r="K8">
        <v>4</v>
      </c>
    </row>
    <row r="9" spans="2:11" ht="12.75">
      <c r="B9">
        <v>5</v>
      </c>
      <c r="C9">
        <v>4</v>
      </c>
      <c r="D9">
        <v>4</v>
      </c>
      <c r="E9">
        <v>5</v>
      </c>
      <c r="F9">
        <v>4</v>
      </c>
      <c r="G9" t="s">
        <v>86</v>
      </c>
      <c r="H9">
        <v>2013</v>
      </c>
      <c r="I9">
        <v>5</v>
      </c>
      <c r="J9" t="s">
        <v>86</v>
      </c>
      <c r="K9">
        <v>5</v>
      </c>
    </row>
    <row r="10" spans="2:11" ht="12.75">
      <c r="B10">
        <v>6</v>
      </c>
      <c r="C10">
        <v>5</v>
      </c>
      <c r="D10">
        <v>5</v>
      </c>
      <c r="E10">
        <v>6</v>
      </c>
      <c r="F10">
        <v>5</v>
      </c>
      <c r="G10" t="s">
        <v>87</v>
      </c>
      <c r="H10">
        <v>2014</v>
      </c>
      <c r="I10">
        <v>6</v>
      </c>
      <c r="J10" t="s">
        <v>87</v>
      </c>
      <c r="K10">
        <v>6</v>
      </c>
    </row>
    <row r="11" spans="2:11" ht="12.75">
      <c r="B11">
        <v>7</v>
      </c>
      <c r="C11">
        <v>6</v>
      </c>
      <c r="D11">
        <v>6</v>
      </c>
      <c r="E11">
        <v>7</v>
      </c>
      <c r="F11">
        <v>6</v>
      </c>
      <c r="G11" t="s">
        <v>88</v>
      </c>
      <c r="H11">
        <v>2015</v>
      </c>
      <c r="I11">
        <v>7</v>
      </c>
      <c r="J11" t="s">
        <v>88</v>
      </c>
      <c r="K11">
        <v>7</v>
      </c>
    </row>
    <row r="12" spans="2:11" ht="12.75">
      <c r="B12">
        <v>8</v>
      </c>
      <c r="C12">
        <v>7</v>
      </c>
      <c r="D12">
        <v>7</v>
      </c>
      <c r="E12">
        <v>8</v>
      </c>
      <c r="F12">
        <v>7</v>
      </c>
      <c r="G12" t="s">
        <v>89</v>
      </c>
      <c r="H12">
        <v>2016</v>
      </c>
      <c r="I12">
        <v>8</v>
      </c>
      <c r="J12" t="s">
        <v>89</v>
      </c>
      <c r="K12">
        <v>8</v>
      </c>
    </row>
    <row r="13" spans="2:11" ht="12.75">
      <c r="B13">
        <v>9</v>
      </c>
      <c r="C13">
        <v>8</v>
      </c>
      <c r="D13">
        <v>8</v>
      </c>
      <c r="E13">
        <v>9</v>
      </c>
      <c r="F13">
        <v>8</v>
      </c>
      <c r="G13" t="s">
        <v>90</v>
      </c>
      <c r="H13">
        <v>2017</v>
      </c>
      <c r="I13">
        <v>9</v>
      </c>
      <c r="J13" t="s">
        <v>90</v>
      </c>
      <c r="K13">
        <v>9</v>
      </c>
    </row>
    <row r="14" spans="2:11" ht="12.75">
      <c r="B14">
        <v>10</v>
      </c>
      <c r="C14">
        <v>9</v>
      </c>
      <c r="D14">
        <v>9</v>
      </c>
      <c r="E14">
        <v>10</v>
      </c>
      <c r="F14">
        <v>9</v>
      </c>
      <c r="G14" t="s">
        <v>91</v>
      </c>
      <c r="H14">
        <v>2018</v>
      </c>
      <c r="I14">
        <v>10</v>
      </c>
      <c r="J14" t="s">
        <v>91</v>
      </c>
      <c r="K14">
        <v>10</v>
      </c>
    </row>
    <row r="15" spans="2:11" ht="12.75">
      <c r="B15">
        <v>11</v>
      </c>
      <c r="E15">
        <v>11</v>
      </c>
      <c r="F15">
        <v>10</v>
      </c>
      <c r="G15" t="s">
        <v>10</v>
      </c>
      <c r="H15">
        <v>2019</v>
      </c>
      <c r="I15">
        <v>11</v>
      </c>
      <c r="J15" t="s">
        <v>10</v>
      </c>
      <c r="K15">
        <v>11</v>
      </c>
    </row>
    <row r="16" spans="2:11" ht="12.75">
      <c r="B16">
        <v>12</v>
      </c>
      <c r="E16">
        <v>12</v>
      </c>
      <c r="F16">
        <v>11</v>
      </c>
      <c r="G16" t="s">
        <v>92</v>
      </c>
      <c r="H16">
        <v>2020</v>
      </c>
      <c r="I16">
        <v>12</v>
      </c>
      <c r="J16" t="s">
        <v>92</v>
      </c>
      <c r="K16">
        <v>12</v>
      </c>
    </row>
    <row r="17" spans="2:5" ht="12.75">
      <c r="B17">
        <v>13</v>
      </c>
      <c r="E17">
        <v>13</v>
      </c>
    </row>
    <row r="18" spans="2:5" ht="12.75">
      <c r="B18">
        <v>14</v>
      </c>
      <c r="E18">
        <v>14</v>
      </c>
    </row>
    <row r="19" spans="2:5" ht="12.75">
      <c r="B19">
        <v>15</v>
      </c>
      <c r="E19">
        <v>15</v>
      </c>
    </row>
    <row r="20" spans="2:5" ht="12.75">
      <c r="B20">
        <v>16</v>
      </c>
      <c r="E20">
        <v>16</v>
      </c>
    </row>
    <row r="21" spans="2:5" ht="12.75">
      <c r="B21">
        <v>17</v>
      </c>
      <c r="E21">
        <v>17</v>
      </c>
    </row>
    <row r="22" spans="2:5" ht="12.75">
      <c r="B22">
        <v>18</v>
      </c>
      <c r="E22">
        <v>18</v>
      </c>
    </row>
    <row r="23" spans="2:5" ht="12.75">
      <c r="B23">
        <v>19</v>
      </c>
      <c r="E23">
        <v>19</v>
      </c>
    </row>
    <row r="24" spans="2:5" ht="12.75">
      <c r="B24">
        <v>20</v>
      </c>
      <c r="E24">
        <v>20</v>
      </c>
    </row>
    <row r="25" spans="2:5" ht="12.75">
      <c r="B25">
        <v>21</v>
      </c>
      <c r="E25">
        <v>21</v>
      </c>
    </row>
    <row r="26" spans="2:5" ht="12.75">
      <c r="B26">
        <v>22</v>
      </c>
      <c r="E26">
        <v>22</v>
      </c>
    </row>
    <row r="27" spans="2:5" ht="12.75">
      <c r="B27">
        <v>23</v>
      </c>
      <c r="E27">
        <v>23</v>
      </c>
    </row>
    <row r="28" spans="2:5" ht="12.75">
      <c r="B28">
        <v>24</v>
      </c>
      <c r="E28">
        <v>24</v>
      </c>
    </row>
    <row r="29" spans="2:5" ht="12.75">
      <c r="B29">
        <v>25</v>
      </c>
      <c r="E29">
        <v>25</v>
      </c>
    </row>
    <row r="30" spans="2:5" ht="12.75">
      <c r="B30">
        <v>26</v>
      </c>
      <c r="E30">
        <v>26</v>
      </c>
    </row>
    <row r="31" spans="2:5" ht="12.75">
      <c r="B31">
        <v>27</v>
      </c>
      <c r="E31">
        <v>27</v>
      </c>
    </row>
    <row r="32" spans="2:5" ht="12.75">
      <c r="B32">
        <v>28</v>
      </c>
      <c r="E32">
        <v>28</v>
      </c>
    </row>
    <row r="33" spans="2:5" ht="12.75">
      <c r="B33">
        <v>29</v>
      </c>
      <c r="E33">
        <v>29</v>
      </c>
    </row>
    <row r="34" spans="2:5" ht="12.75">
      <c r="B34">
        <v>30</v>
      </c>
      <c r="E34">
        <v>30</v>
      </c>
    </row>
    <row r="35" ht="12.75">
      <c r="E35">
        <v>31</v>
      </c>
    </row>
    <row r="36" ht="12.75">
      <c r="E36">
        <v>32</v>
      </c>
    </row>
    <row r="37" ht="12.75">
      <c r="E37">
        <v>33</v>
      </c>
    </row>
    <row r="38" ht="12.75">
      <c r="E38">
        <v>34</v>
      </c>
    </row>
    <row r="39" ht="12.75">
      <c r="E39">
        <v>35</v>
      </c>
    </row>
    <row r="40" ht="12.75">
      <c r="E40">
        <v>36</v>
      </c>
    </row>
    <row r="41" ht="12.75">
      <c r="E41">
        <v>37</v>
      </c>
    </row>
    <row r="42" ht="12.75">
      <c r="E42">
        <v>38</v>
      </c>
    </row>
    <row r="43" ht="12.75">
      <c r="E43">
        <v>39</v>
      </c>
    </row>
    <row r="44" ht="12.75">
      <c r="E44">
        <v>40</v>
      </c>
    </row>
    <row r="47" spans="2:41" ht="12.75">
      <c r="B47" t="s">
        <v>42</v>
      </c>
      <c r="C47" t="s">
        <v>43</v>
      </c>
      <c r="D47" t="s">
        <v>44</v>
      </c>
      <c r="E47" t="s">
        <v>45</v>
      </c>
      <c r="F47" t="s">
        <v>46</v>
      </c>
      <c r="G47" t="s">
        <v>47</v>
      </c>
      <c r="H47" t="s">
        <v>48</v>
      </c>
      <c r="I47" t="s">
        <v>49</v>
      </c>
      <c r="J47" t="s">
        <v>50</v>
      </c>
      <c r="K47" t="s">
        <v>51</v>
      </c>
      <c r="L47" t="s">
        <v>52</v>
      </c>
      <c r="M47" t="s">
        <v>53</v>
      </c>
      <c r="N47" t="s">
        <v>54</v>
      </c>
      <c r="O47" t="s">
        <v>55</v>
      </c>
      <c r="P47" t="s">
        <v>56</v>
      </c>
      <c r="Q47" t="s">
        <v>57</v>
      </c>
      <c r="R47" t="s">
        <v>58</v>
      </c>
      <c r="S47" t="s">
        <v>59</v>
      </c>
      <c r="T47" t="s">
        <v>60</v>
      </c>
      <c r="U47" t="s">
        <v>61</v>
      </c>
      <c r="V47" t="s">
        <v>62</v>
      </c>
      <c r="W47" t="s">
        <v>63</v>
      </c>
      <c r="X47" t="s">
        <v>64</v>
      </c>
      <c r="Y47" t="s">
        <v>65</v>
      </c>
      <c r="Z47" t="s">
        <v>66</v>
      </c>
      <c r="AA47" t="s">
        <v>67</v>
      </c>
      <c r="AB47" t="s">
        <v>68</v>
      </c>
      <c r="AC47" t="s">
        <v>69</v>
      </c>
      <c r="AD47" t="s">
        <v>70</v>
      </c>
      <c r="AE47" t="s">
        <v>71</v>
      </c>
      <c r="AF47" t="s">
        <v>72</v>
      </c>
      <c r="AG47" t="s">
        <v>73</v>
      </c>
      <c r="AH47" t="s">
        <v>74</v>
      </c>
      <c r="AI47" t="s">
        <v>75</v>
      </c>
      <c r="AJ47" t="s">
        <v>76</v>
      </c>
      <c r="AK47" t="s">
        <v>77</v>
      </c>
      <c r="AL47" t="s">
        <v>78</v>
      </c>
      <c r="AM47" t="s">
        <v>79</v>
      </c>
      <c r="AN47" t="s">
        <v>80</v>
      </c>
      <c r="AO47" t="s">
        <v>81</v>
      </c>
    </row>
    <row r="48" spans="2:41" ht="12.75">
      <c r="B48">
        <v>0</v>
      </c>
      <c r="C48">
        <v>1</v>
      </c>
      <c r="D48">
        <v>2</v>
      </c>
      <c r="E48">
        <v>3</v>
      </c>
      <c r="F48">
        <v>4</v>
      </c>
      <c r="G48">
        <v>5</v>
      </c>
      <c r="H48">
        <v>6</v>
      </c>
      <c r="I48">
        <v>7</v>
      </c>
      <c r="J48">
        <v>8</v>
      </c>
      <c r="K48">
        <v>9</v>
      </c>
      <c r="L48">
        <v>10</v>
      </c>
      <c r="M48">
        <v>11</v>
      </c>
      <c r="N48">
        <v>12</v>
      </c>
      <c r="O48">
        <v>13</v>
      </c>
      <c r="P48">
        <v>14</v>
      </c>
      <c r="Q48">
        <v>15</v>
      </c>
      <c r="R48">
        <v>16</v>
      </c>
      <c r="S48">
        <v>17</v>
      </c>
      <c r="T48">
        <v>18</v>
      </c>
      <c r="U48">
        <v>19</v>
      </c>
      <c r="V48">
        <v>20</v>
      </c>
      <c r="W48">
        <v>21</v>
      </c>
      <c r="X48">
        <v>22</v>
      </c>
      <c r="Y48">
        <v>23</v>
      </c>
      <c r="Z48">
        <v>24</v>
      </c>
      <c r="AA48">
        <v>25</v>
      </c>
      <c r="AB48">
        <v>26</v>
      </c>
      <c r="AC48">
        <v>27</v>
      </c>
      <c r="AD48">
        <v>28</v>
      </c>
      <c r="AE48">
        <v>29</v>
      </c>
      <c r="AF48">
        <v>30</v>
      </c>
      <c r="AG48">
        <v>31</v>
      </c>
      <c r="AH48">
        <v>32</v>
      </c>
      <c r="AI48">
        <v>33</v>
      </c>
      <c r="AJ48">
        <v>34</v>
      </c>
      <c r="AK48">
        <v>35</v>
      </c>
      <c r="AL48">
        <v>36</v>
      </c>
      <c r="AM48">
        <v>37</v>
      </c>
      <c r="AN48">
        <v>38</v>
      </c>
      <c r="AO48">
        <v>39</v>
      </c>
    </row>
    <row r="49" spans="1:41" ht="12.75">
      <c r="A49" t="s">
        <v>25</v>
      </c>
      <c r="B49">
        <f ca="1">SUM(OFFSET(Anuita!$G$16:$G$27,B48*12,0))</f>
        <v>51863.98950628019</v>
      </c>
      <c r="C49">
        <f ca="1">SUM(OFFSET(Anuita!$G$16:$G$27,C48*12,0))</f>
        <v>51105.950421663205</v>
      </c>
      <c r="D49">
        <f ca="1">SUM(OFFSET(Anuita!$G$16:$G$27,D48*12,0))</f>
        <v>50307.38113068935</v>
      </c>
      <c r="E49">
        <f ca="1">SUM(OFFSET(Anuita!$G$16:$G$27,E48*12,0))</f>
        <v>49466.114597831445</v>
      </c>
      <c r="F49">
        <f ca="1">SUM(OFFSET(Anuita!$G$16:$G$27,F48*12,0))</f>
        <v>48579.867922300415</v>
      </c>
      <c r="G49">
        <f ca="1">SUM(OFFSET(Anuita!$G$16:$G$27,G48*12,0))</f>
        <v>47646.23614305735</v>
      </c>
      <c r="H49">
        <f ca="1">SUM(OFFSET(Anuita!$G$16:$G$27,H48*12,0))</f>
        <v>46662.685712596984</v>
      </c>
      <c r="I49">
        <f ca="1">SUM(OFFSET(Anuita!$G$16:$G$27,I48*12,0))</f>
        <v>45626.547621793085</v>
      </c>
      <c r="J49">
        <f ca="1">SUM(OFFSET(Anuita!$G$16:$G$27,J48*12,0))</f>
        <v>44535.01015714856</v>
      </c>
      <c r="K49">
        <f ca="1">SUM(OFFSET(Anuita!$G$16:$G$27,K48*12,0))</f>
        <v>43385.11127079624</v>
      </c>
      <c r="L49">
        <f ca="1">SUM(OFFSET(Anuita!$G$16:$G$27,L48*12,0))</f>
        <v>42173.7305425453</v>
      </c>
      <c r="M49">
        <f ca="1">SUM(OFFSET(Anuita!$G$16:$G$27,M48*12,0))</f>
        <v>40897.58071216084</v>
      </c>
      <c r="N49">
        <f ca="1">SUM(OFFSET(Anuita!$G$16:$G$27,N48*12,0))</f>
        <v>39553.19875889854</v>
      </c>
      <c r="O49">
        <f ca="1">SUM(OFFSET(Anuita!$G$16:$G$27,O48*12,0))</f>
        <v>38136.936504087265</v>
      </c>
      <c r="P49">
        <f ca="1">SUM(OFFSET(Anuita!$G$16:$G$27,P48*12,0))</f>
        <v>36644.950711258185</v>
      </c>
      <c r="Q49">
        <f ca="1">SUM(OFFSET(Anuita!$G$16:$G$27,Q48*12,0))</f>
        <v>35073.19265695601</v>
      </c>
      <c r="R49">
        <f ca="1">SUM(OFFSET(Anuita!$G$16:$G$27,R48*12,0))</f>
        <v>33417.39714393078</v>
      </c>
      <c r="S49">
        <f ca="1">SUM(OFFSET(Anuita!$G$16:$G$27,S48*12,0))</f>
        <v>31673.070926896253</v>
      </c>
      <c r="T49">
        <f ca="1">SUM(OFFSET(Anuita!$G$16:$G$27,T48*12,0))</f>
        <v>29835.480519446195</v>
      </c>
      <c r="U49">
        <f ca="1">SUM(OFFSET(Anuita!$G$16:$G$27,U48*12,0))</f>
        <v>27899.63934904109</v>
      </c>
      <c r="V49">
        <f ca="1">SUM(OFFSET(Anuita!$G$16:$G$27,V48*12,0))</f>
        <v>25860.29422520814</v>
      </c>
      <c r="W49">
        <f ca="1">SUM(OFFSET(Anuita!$G$16:$G$27,W48*12,0))</f>
        <v>23711.91108423441</v>
      </c>
      <c r="X49">
        <f ca="1">SUM(OFFSET(Anuita!$G$16:$G$27,X48*12,0))</f>
        <v>21448.65997166881</v>
      </c>
      <c r="Y49">
        <f ca="1">SUM(OFFSET(Anuita!$G$16:$G$27,Y48*12,0))</f>
        <v>19064.39922188104</v>
      </c>
      <c r="Z49">
        <f ca="1">SUM(OFFSET(Anuita!$G$16:$G$27,Z48*12,0))</f>
        <v>16552.658791746268</v>
      </c>
      <c r="AA49">
        <f ca="1">SUM(OFFSET(Anuita!$G$16:$G$27,AA48*12,0))</f>
        <v>13906.622703229019</v>
      </c>
      <c r="AB49">
        <f ca="1">SUM(OFFSET(Anuita!$G$16:$G$27,AB48*12,0))</f>
        <v>11119.110547221728</v>
      </c>
      <c r="AC49">
        <f ca="1">SUM(OFFSET(Anuita!$G$16:$G$27,AC48*12,0))</f>
        <v>8182.557998445796</v>
      </c>
      <c r="AD49">
        <f ca="1">SUM(OFFSET(Anuita!$G$16:$G$27,AD48*12,0))</f>
        <v>5088.996288539537</v>
      </c>
      <c r="AE49">
        <f ca="1">SUM(OFFSET(Anuita!$G$16:$G$27,AE48*12,0))</f>
        <v>1830.0305816301395</v>
      </c>
      <c r="AF49">
        <f ca="1">SUM(OFFSET(Anuita!$G$16:$G$27,AF48*12,0))</f>
        <v>0</v>
      </c>
      <c r="AG49">
        <f ca="1">SUM(OFFSET(Anuita!$G$16:$G$27,AG48*12,0))</f>
        <v>0</v>
      </c>
      <c r="AH49">
        <f ca="1">SUM(OFFSET(Anuita!$G$16:$G$27,AH48*12,0))</f>
        <v>0</v>
      </c>
      <c r="AI49">
        <f ca="1">SUM(OFFSET(Anuita!$G$16:$G$27,AI48*12,0))</f>
        <v>0</v>
      </c>
      <c r="AJ49">
        <f ca="1">SUM(OFFSET(Anuita!$G$16:$G$27,AJ48*12,0))</f>
        <v>0</v>
      </c>
      <c r="AK49">
        <f ca="1">SUM(OFFSET(Anuita!$G$16:$G$27,AK48*12,0))</f>
        <v>0</v>
      </c>
      <c r="AL49">
        <f ca="1">SUM(OFFSET(Anuita!$G$16:$G$27,AL48*12,0))</f>
        <v>0</v>
      </c>
      <c r="AM49">
        <f ca="1">SUM(OFFSET(Anuita!$G$16:$G$27,AM48*12,0))</f>
        <v>0</v>
      </c>
      <c r="AN49">
        <f ca="1">SUM(OFFSET(Anuita!$G$16:$G$27,AN48*12,0))</f>
        <v>0</v>
      </c>
      <c r="AO49">
        <f ca="1">SUM(OFFSET(Anuita!$G$16:$G$27,AO48*12,0))</f>
        <v>0</v>
      </c>
    </row>
    <row r="50" spans="1:41" ht="12.75">
      <c r="A50" t="s">
        <v>26</v>
      </c>
      <c r="B50">
        <f ca="1">SUM(OFFSET(Anuita!$H$16:$H$27,B48*12,0))</f>
        <v>14177.65428449116</v>
      </c>
      <c r="C50">
        <f ca="1">SUM(OFFSET(Anuita!$H$16:$H$27,C48*12,0))</f>
        <v>14935.693369108147</v>
      </c>
      <c r="D50">
        <f ca="1">SUM(OFFSET(Anuita!$H$16:$H$27,D48*12,0))</f>
        <v>15734.262660082015</v>
      </c>
      <c r="E50">
        <f ca="1">SUM(OFFSET(Anuita!$H$16:$H$27,E48*12,0))</f>
        <v>16575.529192939917</v>
      </c>
      <c r="F50">
        <f ca="1">SUM(OFFSET(Anuita!$H$16:$H$27,F48*12,0))</f>
        <v>17461.775868470933</v>
      </c>
      <c r="G50">
        <f ca="1">SUM(OFFSET(Anuita!$H$16:$H$27,G48*12,0))</f>
        <v>18395.407647714004</v>
      </c>
      <c r="H50">
        <f ca="1">SUM(OFFSET(Anuita!$H$16:$H$27,H48*12,0))</f>
        <v>19378.95807817437</v>
      </c>
      <c r="I50">
        <f ca="1">SUM(OFFSET(Anuita!$H$16:$H$27,I48*12,0))</f>
        <v>20415.096168978274</v>
      </c>
      <c r="J50">
        <f ca="1">SUM(OFFSET(Anuita!$H$16:$H$27,J48*12,0))</f>
        <v>21506.633633622794</v>
      </c>
      <c r="K50">
        <f ca="1">SUM(OFFSET(Anuita!$H$16:$H$27,K48*12,0))</f>
        <v>22656.532519975106</v>
      </c>
      <c r="L50">
        <f ca="1">SUM(OFFSET(Anuita!$H$16:$H$27,L48*12,0))</f>
        <v>23867.91324822605</v>
      </c>
      <c r="M50">
        <f ca="1">SUM(OFFSET(Anuita!$H$16:$H$27,M48*12,0))</f>
        <v>25144.06307861051</v>
      </c>
      <c r="N50">
        <f ca="1">SUM(OFFSET(Anuita!$H$16:$H$27,N48*12,0))</f>
        <v>26488.4450318728</v>
      </c>
      <c r="O50">
        <f ca="1">SUM(OFFSET(Anuita!$H$16:$H$27,O48*12,0))</f>
        <v>27904.70728668409</v>
      </c>
      <c r="P50">
        <f ca="1">SUM(OFFSET(Anuita!$H$16:$H$27,P48*12,0))</f>
        <v>29396.693079513163</v>
      </c>
      <c r="Q50">
        <f ca="1">SUM(OFFSET(Anuita!$H$16:$H$27,Q48*12,0))</f>
        <v>30968.451133815346</v>
      </c>
      <c r="R50">
        <f ca="1">SUM(OFFSET(Anuita!$H$16:$H$27,R48*12,0))</f>
        <v>32624.246646840573</v>
      </c>
      <c r="S50">
        <f ca="1">SUM(OFFSET(Anuita!$H$16:$H$27,S48*12,0))</f>
        <v>34368.572863875095</v>
      </c>
      <c r="T50">
        <f ca="1">SUM(OFFSET(Anuita!$H$16:$H$27,T48*12,0))</f>
        <v>36206.16327132515</v>
      </c>
      <c r="U50">
        <f ca="1">SUM(OFFSET(Anuita!$H$16:$H$27,U48*12,0))</f>
        <v>38142.00444173027</v>
      </c>
      <c r="V50">
        <f ca="1">SUM(OFFSET(Anuita!$H$16:$H$27,V48*12,0))</f>
        <v>40181.349565563214</v>
      </c>
      <c r="W50">
        <f ca="1">SUM(OFFSET(Anuita!$H$16:$H$27,W48*12,0))</f>
        <v>42329.73270653694</v>
      </c>
      <c r="X50">
        <f ca="1">SUM(OFFSET(Anuita!$H$16:$H$27,X48*12,0))</f>
        <v>44592.98381910255</v>
      </c>
      <c r="Y50">
        <f ca="1">SUM(OFFSET(Anuita!$H$16:$H$27,Y48*12,0))</f>
        <v>46977.24456889031</v>
      </c>
      <c r="Z50">
        <f ca="1">SUM(OFFSET(Anuita!$H$16:$H$27,Z48*12,0))</f>
        <v>49488.98499902509</v>
      </c>
      <c r="AA50">
        <f ca="1">SUM(OFFSET(Anuita!$H$16:$H$27,AA48*12,0))</f>
        <v>52135.021087542336</v>
      </c>
      <c r="AB50">
        <f ca="1">SUM(OFFSET(Anuita!$H$16:$H$27,AB48*12,0))</f>
        <v>54922.53324354962</v>
      </c>
      <c r="AC50">
        <f ca="1">SUM(OFFSET(Anuita!$H$16:$H$27,AC48*12,0))</f>
        <v>57859.08579232555</v>
      </c>
      <c r="AD50">
        <f ca="1">SUM(OFFSET(Anuita!$H$16:$H$27,AD48*12,0))</f>
        <v>60952.64750223181</v>
      </c>
      <c r="AE50">
        <f ca="1">SUM(OFFSET(Anuita!$H$16:$H$27,AE48*12,0))</f>
        <v>64211.6132091412</v>
      </c>
      <c r="AF50">
        <f ca="1">SUM(OFFSET(Anuita!$H$16:$H$27,AF48*12,0))</f>
        <v>0</v>
      </c>
      <c r="AG50">
        <f ca="1">SUM(OFFSET(Anuita!$H$16:$H$27,AG48*12,0))</f>
        <v>0</v>
      </c>
      <c r="AH50">
        <f ca="1">SUM(OFFSET(Anuita!$H$16:$H$27,AH48*12,0))</f>
        <v>0</v>
      </c>
      <c r="AI50">
        <f ca="1">SUM(OFFSET(Anuita!$H$16:$H$27,AI48*12,0))</f>
        <v>0</v>
      </c>
      <c r="AJ50">
        <f ca="1">SUM(OFFSET(Anuita!$H$16:$H$27,AJ48*12,0))</f>
        <v>0</v>
      </c>
      <c r="AK50">
        <f ca="1">SUM(OFFSET(Anuita!$H$16:$H$27,AK48*12,0))</f>
        <v>0</v>
      </c>
      <c r="AL50">
        <f ca="1">SUM(OFFSET(Anuita!$H$16:$H$27,AL48*12,0))</f>
        <v>0</v>
      </c>
      <c r="AM50">
        <f ca="1">SUM(OFFSET(Anuita!$H$16:$H$27,AM48*12,0))</f>
        <v>0</v>
      </c>
      <c r="AN50">
        <f ca="1">SUM(OFFSET(Anuita!$H$16:$H$27,AN48*12,0))</f>
        <v>0</v>
      </c>
      <c r="AO50">
        <f ca="1">SUM(OFFSET(Anuita!$H$16:$H$27,AO48*12,0))</f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jan.kolar</dc:creator>
  <cp:keywords/>
  <dc:description/>
  <cp:lastModifiedBy>Jiri Misera</cp:lastModifiedBy>
  <dcterms:created xsi:type="dcterms:W3CDTF">2009-08-02T10:39:44Z</dcterms:created>
  <dcterms:modified xsi:type="dcterms:W3CDTF">2009-08-03T16:09:46Z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